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cesal\Documents\Praha Řepy - Domov důchodců\Rozpočet 2024\Technologie výdejny jídla\"/>
    </mc:Choice>
  </mc:AlternateContent>
  <xr:revisionPtr revIDLastSave="0" documentId="13_ncr:1_{EB3E0C8B-AB82-479F-A406-5E56A7103E00}" xr6:coauthVersionLast="47" xr6:coauthVersionMax="47" xr10:uidLastSave="{00000000-0000-0000-0000-000000000000}"/>
  <bookViews>
    <workbookView xWindow="-120" yWindow="-120" windowWidth="25440" windowHeight="15270" activeTab="1" xr2:uid="{00000000-000D-0000-FFFF-FFFF00000000}"/>
  </bookViews>
  <sheets>
    <sheet name="Rekapitulace stavby" sheetId="1" r:id="rId1"/>
    <sheet name="ZL02.03 - Technologie výd..." sheetId="2" r:id="rId2"/>
  </sheets>
  <definedNames>
    <definedName name="_xlnm._FilterDatabase" localSheetId="1" hidden="1">'ZL02.03 - Technologie výd...'!$C$118:$K$206</definedName>
    <definedName name="_xlnm.Print_Titles" localSheetId="0">'Rekapitulace stavby'!$92:$92</definedName>
    <definedName name="_xlnm.Print_Titles" localSheetId="1">'ZL02.03 - Technologie výd...'!$118:$118</definedName>
    <definedName name="_xlnm.Print_Area" localSheetId="0">'Rekapitulace stavby'!$D$4:$AO$76,'Rekapitulace stavby'!$C$82:$AQ$96</definedName>
    <definedName name="_xlnm.Print_Area" localSheetId="1">'ZL02.03 - Technologie výd...'!$C$4:$J$76,'ZL02.03 - Technologie výd...'!$C$82:$J$100,'ZL02.03 - Technologie výd...'!$C$106:$J$206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92" i="2" s="1"/>
  <c r="J23" i="2"/>
  <c r="J21" i="2"/>
  <c r="E21" i="2"/>
  <c r="J115" i="2" s="1"/>
  <c r="J20" i="2"/>
  <c r="J18" i="2"/>
  <c r="E18" i="2"/>
  <c r="F116" i="2"/>
  <c r="J17" i="2"/>
  <c r="J15" i="2"/>
  <c r="E15" i="2"/>
  <c r="F91" i="2" s="1"/>
  <c r="J14" i="2"/>
  <c r="J12" i="2"/>
  <c r="J89" i="2"/>
  <c r="E7" i="2"/>
  <c r="E85" i="2"/>
  <c r="L90" i="1"/>
  <c r="AM90" i="1"/>
  <c r="AM89" i="1"/>
  <c r="L89" i="1"/>
  <c r="AM87" i="1"/>
  <c r="L87" i="1"/>
  <c r="L85" i="1"/>
  <c r="L84" i="1"/>
  <c r="J146" i="2"/>
  <c r="BK194" i="2"/>
  <c r="J178" i="2"/>
  <c r="BK180" i="2"/>
  <c r="J142" i="2"/>
  <c r="BK156" i="2"/>
  <c r="J138" i="2"/>
  <c r="J182" i="2"/>
  <c r="J152" i="2"/>
  <c r="BK198" i="2"/>
  <c r="J158" i="2"/>
  <c r="BK130" i="2"/>
  <c r="J156" i="2"/>
  <c r="BK138" i="2"/>
  <c r="BK154" i="2"/>
  <c r="BK206" i="2"/>
  <c r="J128" i="2"/>
  <c r="BK152" i="2"/>
  <c r="J126" i="2"/>
  <c r="J186" i="2"/>
  <c r="J203" i="2"/>
  <c r="BK148" i="2"/>
  <c r="BK184" i="2"/>
  <c r="J170" i="2"/>
  <c r="J150" i="2"/>
  <c r="J174" i="2"/>
  <c r="BK132" i="2"/>
  <c r="BK126" i="2"/>
  <c r="BK205" i="2"/>
  <c r="BK176" i="2"/>
  <c r="AS94" i="1"/>
  <c r="J148" i="2"/>
  <c r="BK190" i="2"/>
  <c r="BK136" i="2"/>
  <c r="BK166" i="2"/>
  <c r="BK160" i="2"/>
  <c r="J205" i="2"/>
  <c r="J154" i="2"/>
  <c r="J132" i="2"/>
  <c r="BK182" i="2"/>
  <c r="BK172" i="2"/>
  <c r="J190" i="2"/>
  <c r="J192" i="2"/>
  <c r="J140" i="2"/>
  <c r="BK196" i="2"/>
  <c r="BK146" i="2"/>
  <c r="BK134" i="2"/>
  <c r="J122" i="2"/>
  <c r="BK142" i="2"/>
  <c r="J172" i="2"/>
  <c r="BK140" i="2"/>
  <c r="BK162" i="2"/>
  <c r="J124" i="2"/>
  <c r="J130" i="2"/>
  <c r="J184" i="2"/>
  <c r="BK178" i="2"/>
  <c r="BK200" i="2"/>
  <c r="J168" i="2"/>
  <c r="J198" i="2"/>
  <c r="BK150" i="2"/>
  <c r="J200" i="2"/>
  <c r="BK128" i="2"/>
  <c r="BK170" i="2"/>
  <c r="J206" i="2"/>
  <c r="J134" i="2"/>
  <c r="J166" i="2"/>
  <c r="BK192" i="2"/>
  <c r="J194" i="2"/>
  <c r="BK188" i="2"/>
  <c r="BK158" i="2"/>
  <c r="J188" i="2"/>
  <c r="J144" i="2"/>
  <c r="J162" i="2"/>
  <c r="J196" i="2"/>
  <c r="J136" i="2"/>
  <c r="BK186" i="2"/>
  <c r="BK122" i="2"/>
  <c r="J180" i="2"/>
  <c r="BK124" i="2"/>
  <c r="BK168" i="2"/>
  <c r="BK144" i="2"/>
  <c r="BK174" i="2"/>
  <c r="BK164" i="2"/>
  <c r="J164" i="2"/>
  <c r="J176" i="2"/>
  <c r="BK203" i="2"/>
  <c r="J160" i="2"/>
  <c r="P121" i="2" l="1"/>
  <c r="P120" i="2" s="1"/>
  <c r="P119" i="2" s="1"/>
  <c r="AU95" i="1" s="1"/>
  <c r="AU94" i="1" s="1"/>
  <c r="BK202" i="2"/>
  <c r="J202" i="2"/>
  <c r="J99" i="2" s="1"/>
  <c r="T121" i="2"/>
  <c r="T120" i="2" s="1"/>
  <c r="T119" i="2" s="1"/>
  <c r="R202" i="2"/>
  <c r="BK121" i="2"/>
  <c r="J121" i="2" s="1"/>
  <c r="J98" i="2" s="1"/>
  <c r="P202" i="2"/>
  <c r="R121" i="2"/>
  <c r="R120" i="2" s="1"/>
  <c r="R119" i="2" s="1"/>
  <c r="T202" i="2"/>
  <c r="BE142" i="2"/>
  <c r="BE154" i="2"/>
  <c r="BE206" i="2"/>
  <c r="F92" i="2"/>
  <c r="BE140" i="2"/>
  <c r="BE186" i="2"/>
  <c r="E109" i="2"/>
  <c r="BE150" i="2"/>
  <c r="BE156" i="2"/>
  <c r="BE172" i="2"/>
  <c r="BE178" i="2"/>
  <c r="BE182" i="2"/>
  <c r="BE196" i="2"/>
  <c r="J91" i="2"/>
  <c r="F115" i="2"/>
  <c r="BE162" i="2"/>
  <c r="BE198" i="2"/>
  <c r="J113" i="2"/>
  <c r="BE124" i="2"/>
  <c r="BE134" i="2"/>
  <c r="BE138" i="2"/>
  <c r="BE158" i="2"/>
  <c r="BE188" i="2"/>
  <c r="BE200" i="2"/>
  <c r="BE176" i="2"/>
  <c r="BE205" i="2"/>
  <c r="BE128" i="2"/>
  <c r="BE130" i="2"/>
  <c r="BE144" i="2"/>
  <c r="BE160" i="2"/>
  <c r="BE168" i="2"/>
  <c r="BE170" i="2"/>
  <c r="BE184" i="2"/>
  <c r="BE126" i="2"/>
  <c r="BE136" i="2"/>
  <c r="BE152" i="2"/>
  <c r="BE166" i="2"/>
  <c r="J116" i="2"/>
  <c r="BE132" i="2"/>
  <c r="BE146" i="2"/>
  <c r="BE192" i="2"/>
  <c r="BE122" i="2"/>
  <c r="BE148" i="2"/>
  <c r="BE164" i="2"/>
  <c r="BE180" i="2"/>
  <c r="BE194" i="2"/>
  <c r="BE174" i="2"/>
  <c r="BE190" i="2"/>
  <c r="BE203" i="2"/>
  <c r="F35" i="2"/>
  <c r="BB95" i="1"/>
  <c r="BB94" i="1"/>
  <c r="AX94" i="1" s="1"/>
  <c r="J34" i="2"/>
  <c r="AW95" i="1"/>
  <c r="F37" i="2"/>
  <c r="BD95" i="1" s="1"/>
  <c r="BD94" i="1" s="1"/>
  <c r="W33" i="1" s="1"/>
  <c r="F34" i="2"/>
  <c r="BA95" i="1" s="1"/>
  <c r="BA94" i="1" s="1"/>
  <c r="AW94" i="1" s="1"/>
  <c r="AK30" i="1" s="1"/>
  <c r="F36" i="2"/>
  <c r="BC95" i="1" s="1"/>
  <c r="BC94" i="1" s="1"/>
  <c r="W32" i="1" s="1"/>
  <c r="BK120" i="2" l="1"/>
  <c r="J120" i="2" s="1"/>
  <c r="J97" i="2" s="1"/>
  <c r="AY94" i="1"/>
  <c r="W31" i="1"/>
  <c r="F33" i="2"/>
  <c r="AZ95" i="1" s="1"/>
  <c r="AZ94" i="1" s="1"/>
  <c r="W29" i="1" s="1"/>
  <c r="W30" i="1"/>
  <c r="J33" i="2"/>
  <c r="AV95" i="1" s="1"/>
  <c r="AT95" i="1" s="1"/>
  <c r="BK119" i="2" l="1"/>
  <c r="J119" i="2" s="1"/>
  <c r="J96" i="2" s="1"/>
  <c r="AV94" i="1"/>
  <c r="AK29" i="1"/>
  <c r="J30" i="2" l="1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<sst xmlns="http://schemas.openxmlformats.org/spreadsheetml/2006/main" count="1027" uniqueCount="314">
  <si>
    <t>Export Komplet</t>
  </si>
  <si>
    <t/>
  </si>
  <si>
    <t>2.0</t>
  </si>
  <si>
    <t>ZAMOK</t>
  </si>
  <si>
    <t>False</t>
  </si>
  <si>
    <t>{d8e68a67-bdee-4dc6-b67f-5b8ef093ed5c}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</si>
  <si>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</si>
  <si>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</si>
  <si>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</si>
  <si>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</si>
  <si>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</si>
  <si>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</si>
  <si>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</si>
  <si>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2024/03/V11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</si>
  <si>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</si>
  <si>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</si>
  <si>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Dům s pečovatelskou službou v Praze Řepích</t>
  </si>
  <si>
    <t>KSO:</t>
  </si>
  <si>
    <t>CC-CZ:</t>
  </si>
  <si>
    <t>Místo:</t>
  </si>
  <si>
    <t xml:space="preserve"> </t>
  </si>
  <si>
    <t>Datum:</t>
  </si>
  <si>
    <t>6. 5. 2024</t>
  </si>
  <si>
    <t>Zadavatel:</t>
  </si>
  <si>
    <t>IČ:</t>
  </si>
  <si>
    <t>MČ Praha 17</t>
  </si>
  <si>
    <t>DIČ:</t>
  </si>
  <si>
    <t>Uchazeč:</t>
  </si>
  <si>
    <t>Vyplň údaj</t>
  </si>
  <si>
    <t>Projektant:</t>
  </si>
  <si>
    <t>Šumavaplan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</si>
  <si>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</si>
  <si>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</si>
  <si>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</si>
  <si>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</si>
  <si>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</si>
  <si>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</si>
  <si>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</si>
  <si>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</si>
  <si>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</si>
  <si>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</si>
  <si>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</si>
  <si>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</si>
  <si>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</si>
  <si>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</si>
  <si>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</si>
  <si>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</si>
  <si>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</si>
  <si>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</si>
  <si>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</si>
  <si>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</si>
  <si>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</si>
  <si>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</si>
  <si>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</si>
  <si>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</si>
  <si>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</si>
  <si>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</si>
  <si>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</si>
  <si>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</si>
  <si>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</si>
  <si>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</si>
  <si>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</si>
  <si>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</si>
  <si>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</si>
  <si>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</si>
  <si>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</si>
  <si>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</si>
  <si>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</si>
  <si>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</si>
  <si>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</si>
  <si>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</si>
  <si>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</si>
  <si>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</si>
  <si>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</si>
  <si>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</si>
  <si>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</si>
  <si>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</si>
  <si>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</si>
  <si>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ZL02.03</t>
  </si>
  <si>
    <t>Technologie výdejny jídla</t>
  </si>
  <si>
    <t>STA</t>
  </si>
  <si>
    <t>1</t>
  </si>
  <si>
    <t>{ce0fa12d-4663-43bb-abe5-dfd0badf3682}</t>
  </si>
  <si>
    <t>2</t>
  </si>
  <si>
    <t>Objekt:</t>
  </si>
  <si>
    <t>ZL02.03 - Technologie výdejny jídla</t>
  </si>
  <si>
    <t>Kód dílu - Popis</t>
  </si>
  <si>
    <t>Cena celkem [CZK]</t>
  </si>
  <si>
    <t>Náklady ze soupisu prací</t>
  </si>
  <si>
    <t>-1</t>
  </si>
  <si>
    <t>M - M</t>
  </si>
  <si>
    <t xml:space="preserve">    82-M - Technologie výdejny jídla</t>
  </si>
  <si>
    <t>VRN - Vedlejší rozpočtové náklady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</si>
  <si>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</si>
  <si>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</si>
  <si>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</si>
  <si>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</si>
  <si>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</si>
  <si>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</si>
  <si>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</si>
  <si>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</si>
  <si>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</si>
  <si>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</si>
  <si>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</si>
  <si>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</si>
  <si>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</si>
  <si>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3</t>
  </si>
  <si>
    <t>ROZPOCET</t>
  </si>
  <si>
    <t>82-M</t>
  </si>
  <si>
    <t>K</t>
  </si>
  <si>
    <t>82 101</t>
  </si>
  <si>
    <t>vozík na termoporty 1100x760x900</t>
  </si>
  <si>
    <t>ks</t>
  </si>
  <si>
    <t>64</t>
  </si>
  <si>
    <t>-736077816</t>
  </si>
  <si>
    <t>PP</t>
  </si>
  <si>
    <t>vozík na termoporty 1100x760x900
celonerezová konstrukce z chromniklové oceli 18/10, 2 pevná a 2 otočná kola s brzdou, pr. 200mm</t>
  </si>
  <si>
    <t>82 102</t>
  </si>
  <si>
    <t>pracovní stůl s policí a 3 zásuvkami, 1600x700x900</t>
  </si>
  <si>
    <t>-919144704</t>
  </si>
  <si>
    <t>pracovní stůl s policí a 3 zásuvkami, 1600x700x900
viz popis standardů nerezových výrobků</t>
  </si>
  <si>
    <t>82 103</t>
  </si>
  <si>
    <t>chladící skříň na GN2/1, celonerezová konstrukce, 697x867x2115</t>
  </si>
  <si>
    <t>-2002468740</t>
  </si>
  <si>
    <t>chladící skříň na GN2/1, celonerezová konstrukce, 697x867x2115
energetická třída A, chladivo R 290, dynamické chlazení, automatické odmrazování, teplotní rozsah -2°c až +15°C, ovládání barevným dotykovým displejem 2,4", teplotní displej vnější digitální, LED vnitřní osvětlení, optický a akustický výstražný signál, integrovaný Smart modul pro připojení k síti, rozhraní WLAN/LAN, přestavitelné rošty, nosnost polic min. 60kg, madlo tvaru lišty, zámek dveří, samozavírací dveře</t>
  </si>
  <si>
    <t>4</t>
  </si>
  <si>
    <t>82 104</t>
  </si>
  <si>
    <t>mycí stroj na termoporty, koš min. 612x672mm, výška zásuvu min. 800mm, včetně automatického změkčovače vody</t>
  </si>
  <si>
    <t>-1485955061</t>
  </si>
  <si>
    <t>5</t>
  </si>
  <si>
    <t>82 105</t>
  </si>
  <si>
    <t>regál nerez se 4 přestavitelnými policemi, 1600x500x1800</t>
  </si>
  <si>
    <t>-864354302</t>
  </si>
  <si>
    <t>regál nerez se 4 přestavitelnými policemi, 1600x500x1800
viz popis standardů nerezových výrobků</t>
  </si>
  <si>
    <t>6</t>
  </si>
  <si>
    <t>82 106</t>
  </si>
  <si>
    <t>mycí stůl se dvěma vanovými dřezy 600x500x300, celkové rozměry 1800x700x900</t>
  </si>
  <si>
    <t>1802019271</t>
  </si>
  <si>
    <t>mycí stůl se dvěma vanovými dřezy 600x500x300, celkové rozměry 1800x700x900
viz popis standardů nerezových výrobků</t>
  </si>
  <si>
    <t>7</t>
  </si>
  <si>
    <t>82 107</t>
  </si>
  <si>
    <t>sprcha tlaková se směšovací baterií, pákové ovládání, napouštěcí ramínko, robustní provedení</t>
  </si>
  <si>
    <t>-389664826</t>
  </si>
  <si>
    <t>8</t>
  </si>
  <si>
    <t>82 108</t>
  </si>
  <si>
    <t>pracovní stůl se spodní policí a pracovní deskou s odkapem, 1900x700x900</t>
  </si>
  <si>
    <t>995890439</t>
  </si>
  <si>
    <t>pracovní stůl se spodní policí a pracovní deskou s odkapem, 1900x700x900
viz popis standardů nerezových výrobků</t>
  </si>
  <si>
    <t>9</t>
  </si>
  <si>
    <t>82 109</t>
  </si>
  <si>
    <t>podlahová vpusť s roštem a gulí 1000x1000</t>
  </si>
  <si>
    <t>818597567</t>
  </si>
  <si>
    <t>podlahová vpusť s roštem a gulí 1000x1000
viz popis standardů nerezových výrobků</t>
  </si>
  <si>
    <t>10</t>
  </si>
  <si>
    <t>82 110</t>
  </si>
  <si>
    <t>samonavíjecí buben s hadicí 20m a tlakovou pistolí</t>
  </si>
  <si>
    <t>1919253663</t>
  </si>
  <si>
    <t>11</t>
  </si>
  <si>
    <t>82 111</t>
  </si>
  <si>
    <t>regálová sestava Al/plast se 4 policemi, 2400x500x1750</t>
  </si>
  <si>
    <t>-1405023055</t>
  </si>
  <si>
    <t>12</t>
  </si>
  <si>
    <t>82 112</t>
  </si>
  <si>
    <t>regálová sestava Al/plast se 4 policemi, 2000x500x1750</t>
  </si>
  <si>
    <t>-1458963243</t>
  </si>
  <si>
    <t>13</t>
  </si>
  <si>
    <t>82 113</t>
  </si>
  <si>
    <t>chladící skříň bílá 350l</t>
  </si>
  <si>
    <t>-314462742</t>
  </si>
  <si>
    <t>14</t>
  </si>
  <si>
    <t>82 114</t>
  </si>
  <si>
    <t>pracovní stůl se spodní policí a zásuvkami, 1200x700x900</t>
  </si>
  <si>
    <t>-762685644</t>
  </si>
  <si>
    <t>pracovní stůl se spodní policí a zásuvkami, 1200x700x900
viz popis standardů nerezových výrobků</t>
  </si>
  <si>
    <t>82 115</t>
  </si>
  <si>
    <t>nástěnná skříňka s posuvnými dveřmi, 1200x350x680</t>
  </si>
  <si>
    <t>-1815256071</t>
  </si>
  <si>
    <t>nástěnná skříňka s posuvnými dveřmi, 1200x350x680
viz popis standardů nerezových výrobků</t>
  </si>
  <si>
    <t>16</t>
  </si>
  <si>
    <t>82 116</t>
  </si>
  <si>
    <t>elektrický konvektomat 10xGN 1/1, 847x776x1042, stojan se zásuvy na GN</t>
  </si>
  <si>
    <t>516938777</t>
  </si>
  <si>
    <t>elektrický konvektomat 10xGN 1/1, 847x776x1042, stojan se zásuvy na GN
celkem 10 podélných vsuvů pro GN 1/1, vyjímatelné rámy s roztečí min. 68mm, možno použít gastronádoby 1/1, 1/2, 2/3, 1/3, síťově propojitelné varné systémy, max. rozměry 850x980x1740, nejvyšší zásuv max. v=154cm, boilerový vyvíječ páry, inteligentní regulace klimatu v komoře, min. 7 provozních režimů, automatické čištění a odvápnění, min. 9 čistících programů, průběžné čištění za max. 12 minut, regulace vlhkosti s přesností na procenta, obousměrný ventilátor s min. 5 rychlostmi, ošetřovací tablety-množství- dle pokynu stroje, certifikace pro práci bez dozoru, dotyková teplota dveří max. 73°C</t>
  </si>
  <si>
    <t>17</t>
  </si>
  <si>
    <t>82 117</t>
  </si>
  <si>
    <t>-305262275</t>
  </si>
  <si>
    <t>18</t>
  </si>
  <si>
    <t>82 118</t>
  </si>
  <si>
    <t>regálový vozík na 14 GN1/1, 550x380x1740</t>
  </si>
  <si>
    <t>1007642725</t>
  </si>
  <si>
    <t>regálový vozík na 14 GN1/1, 550x380x1740
viz popis standardů nerezových výrobků</t>
  </si>
  <si>
    <t>19</t>
  </si>
  <si>
    <t>82 119</t>
  </si>
  <si>
    <t>nerezové umyvadlo s kolenovým ovládáním, dávkovač mýdla a ručníků</t>
  </si>
  <si>
    <t>-671080694</t>
  </si>
  <si>
    <t>20</t>
  </si>
  <si>
    <t>82 120</t>
  </si>
  <si>
    <t>regál Al/plast, 5 polic, 1200x500x1750</t>
  </si>
  <si>
    <t>-1355970018</t>
  </si>
  <si>
    <t>82 121</t>
  </si>
  <si>
    <t>vyhřívaný zásobník na misky dvoutubusový, pojízdný</t>
  </si>
  <si>
    <t>-231636064</t>
  </si>
  <si>
    <t>vyhřívaný zásobník na misky dvoutubusový, pojízdný
viz popis standardů nerezových výrobků</t>
  </si>
  <si>
    <t>22</t>
  </si>
  <si>
    <t>82 122</t>
  </si>
  <si>
    <t>vyhřívaný zásobník talířů dvoutubusový, pojízdný</t>
  </si>
  <si>
    <t>1299867268</t>
  </si>
  <si>
    <t>vyhřívaný zásobník talířů dvoutubusový, pojízdný
viz popis standardů nerezových výrobků</t>
  </si>
  <si>
    <t>23</t>
  </si>
  <si>
    <t>82 123</t>
  </si>
  <si>
    <t>1187216456</t>
  </si>
  <si>
    <t>24</t>
  </si>
  <si>
    <t>82 124</t>
  </si>
  <si>
    <t>indukční sporák se 4 zónami na podestavbě s dvířky, 800x700x900</t>
  </si>
  <si>
    <t>364646546</t>
  </si>
  <si>
    <t>indukční sporák se 4 zónami na podestavbě s dvířky, 800x700x900
deska min. 750x570mm, 7 teplotních stupňů</t>
  </si>
  <si>
    <t>25</t>
  </si>
  <si>
    <t>82 125</t>
  </si>
  <si>
    <t>pracovní stůl 1230x700x900</t>
  </si>
  <si>
    <t>2037369159</t>
  </si>
  <si>
    <t>pracovní stůl 1230x700x900
viz popis standardů nerezových výrobků</t>
  </si>
  <si>
    <t>26</t>
  </si>
  <si>
    <t>82 126</t>
  </si>
  <si>
    <t>výdejní linka s oddělenými vanami na 9 GN1/1-200, dechovou clonou, automatické napouštění a vypouštění vody</t>
  </si>
  <si>
    <t>-147462150</t>
  </si>
  <si>
    <t>výdejní linka s oddělenými vanami na 9 GN1/1-200, dechovou clonou, automatické napouštění a vypouštění vody
viz popis standardů nerezových výrobků</t>
  </si>
  <si>
    <t>27</t>
  </si>
  <si>
    <t>82 127</t>
  </si>
  <si>
    <t>-160566296</t>
  </si>
  <si>
    <t>28</t>
  </si>
  <si>
    <t>82 128</t>
  </si>
  <si>
    <t>parapetní deska s dráhou na podnosy, dl. 3500</t>
  </si>
  <si>
    <t>908374761</t>
  </si>
  <si>
    <t>parapetní deska s dráhou na podnosy, dl. 3500
viz popis standardů nerezových výrobků</t>
  </si>
  <si>
    <t>29</t>
  </si>
  <si>
    <t>82 129</t>
  </si>
  <si>
    <t>dráha na podnosy dl. 1500</t>
  </si>
  <si>
    <t>-1241471086</t>
  </si>
  <si>
    <t xml:space="preserve">dráha na podnosy dl. 1500
viz popis standardů nerezových výrobků
</t>
  </si>
  <si>
    <t>30</t>
  </si>
  <si>
    <t>82 130</t>
  </si>
  <si>
    <t>skříňový stůl opláštěný, s posuvnými dveřmi, s vestavěnou šachtou s podavačem na koše 50x50cm, 1800x700x900</t>
  </si>
  <si>
    <t>269877604</t>
  </si>
  <si>
    <t>skříňový stůl opláštěný, s posuvnými dveřmi, s vestavěnou šachtou s podavačem na koše 50x50cm, 1800x700x900
viz popis standardů nerezových výrobků</t>
  </si>
  <si>
    <t>31</t>
  </si>
  <si>
    <t>82 131</t>
  </si>
  <si>
    <t>výrobník čaje, kávy, 2x20l</t>
  </si>
  <si>
    <t>-2026840515</t>
  </si>
  <si>
    <t>výrobník čaje, kávy, 2x20l
obsah 2x10l, produkce až 60l/hod, výroba horké vody probíhá v kontinuálním průtokovém ohřívači, je dávkována do dvou zásobníků, otočné rameno, izolované udržovací zásobníky 80-85°C, rozměry 980x470x790mm</t>
  </si>
  <si>
    <t>32</t>
  </si>
  <si>
    <t>82 132</t>
  </si>
  <si>
    <t>parapetní deska s dráhou na podnosy, dl. 2000</t>
  </si>
  <si>
    <t>1931825540</t>
  </si>
  <si>
    <t>parapetní deska s dráhou na podnosy, dl. 2000
viz popis standardů nerezových výrobků</t>
  </si>
  <si>
    <t>33</t>
  </si>
  <si>
    <t>82 133</t>
  </si>
  <si>
    <t>příjmový stůl na špinavé nádobí s dřezem a sprchovou baterií, 2730x750x900</t>
  </si>
  <si>
    <t>-1585250474</t>
  </si>
  <si>
    <t>příjmový stůl na špinavé nádobí s dřezem a sprchovou baterií, 2730x750x900
viz popis "Mycí sestava"</t>
  </si>
  <si>
    <t>34</t>
  </si>
  <si>
    <t>82 134</t>
  </si>
  <si>
    <t>mycí stroj průchozí pro koše 50x60cm</t>
  </si>
  <si>
    <t>-45361576</t>
  </si>
  <si>
    <t>mycí stroj průchozí pro koše 50x60cm
viz popis "Mycí sestava"</t>
  </si>
  <si>
    <t>35</t>
  </si>
  <si>
    <t>82 135</t>
  </si>
  <si>
    <t>sada10 košů na nádobí a pomůcky, tablety</t>
  </si>
  <si>
    <t>-395146059</t>
  </si>
  <si>
    <t>36</t>
  </si>
  <si>
    <t>82 136</t>
  </si>
  <si>
    <t>automatický změkčovač vody</t>
  </si>
  <si>
    <t>352996548</t>
  </si>
  <si>
    <t>automatický změkčovač vody
viz popis "Mycí sestava"</t>
  </si>
  <si>
    <t>37</t>
  </si>
  <si>
    <t>82 137</t>
  </si>
  <si>
    <t>výstupní stůl 1750x800x900</t>
  </si>
  <si>
    <t>1850015151</t>
  </si>
  <si>
    <t>výstupní stůl 1750x800x900
viz popis "Mycí sestava"</t>
  </si>
  <si>
    <t>38</t>
  </si>
  <si>
    <t>82 138</t>
  </si>
  <si>
    <t>pracovní stůl se spodní policí, pojízdný, bez lemů, 1800x700x900</t>
  </si>
  <si>
    <t>1996982392</t>
  </si>
  <si>
    <t>pracovní stůl se spodní policí, pojízdný, bez lemů, 1800x700x900
viz popis standardů nerezových výrobků</t>
  </si>
  <si>
    <t>39</t>
  </si>
  <si>
    <t>82 139</t>
  </si>
  <si>
    <t>vozík na příbory a podnosy</t>
  </si>
  <si>
    <t>-1933853220</t>
  </si>
  <si>
    <t>vozík na příbory a podnosy
viz popis standardů nerezových výrobků</t>
  </si>
  <si>
    <t>40</t>
  </si>
  <si>
    <t>82 140</t>
  </si>
  <si>
    <t>mycí stůl se dvěma dřezy,spodní roštovou policí a tlakovou sprchou s napouštěcí pákovou baterií, 1400x700x900</t>
  </si>
  <si>
    <t>920219506</t>
  </si>
  <si>
    <t>mycí stůl se dvěma dřezy,spodní roštovou policí a tlakovou sprchou s napouštěcí pákovou baterií, 1400x700x900
viz popis standardů nerezových výrobků</t>
  </si>
  <si>
    <t>VRN</t>
  </si>
  <si>
    <t>Vedlejší rozpočtové náklady</t>
  </si>
  <si>
    <t>41</t>
  </si>
  <si>
    <t>VRN 101</t>
  </si>
  <si>
    <t>Zajištění a provedení všech prací a dodávek nezbytných k provedení díla, tj. prací a dodávek které nejsou přímo určeny rozsahem dodávky, avšak jejich provedení je pro zhotovení díla nezbytné (např. doprava, montáž, uvedení do provozu, revize, zaškolení o)</t>
  </si>
  <si>
    <t>kč</t>
  </si>
  <si>
    <t>1384190152</t>
  </si>
  <si>
    <t>Zajištění a provedení všech prací a dodávek nezbytných k provedení díla, tj. prací a dodávek které nejsou přímo určeny rozsahem dodávky, avšak jejich provedení je pro zhotovení díla nezbytné (např. doprava, montáž, uvedení do provozu, revize, zaškolení obsluhy, .......)</t>
  </si>
  <si>
    <t>42</t>
  </si>
  <si>
    <t>VRN 102</t>
  </si>
  <si>
    <t>Dílenská dokumentace</t>
  </si>
  <si>
    <t>894507459</t>
  </si>
  <si>
    <t>43</t>
  </si>
  <si>
    <t>VRN 103</t>
  </si>
  <si>
    <t>Dokumentace skutečného provedení</t>
  </si>
  <si>
    <t>-445224154</t>
  </si>
  <si>
    <t>REKAPITULACE DODÁVKY</t>
  </si>
  <si>
    <t>REKAPITULACE SOUPISŮ PRACÍ A DODÁVEK</t>
  </si>
  <si>
    <t>KRYCÍ LIST SOUPISU PRACÍ A DODÁVEK</t>
  </si>
  <si>
    <t>REKAPITULACE ČLENĚNÍ SOUPISU PRACÍ A DODÁVEK</t>
  </si>
  <si>
    <t>SOUPIS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</si>
</sst>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61" workbookViewId="0">
      <selection activeCell="V88" sqref="V88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309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51" t="s">
        <v>13</v>
      </c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R5" s="16"/>
      <c r="BE5" s="148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153" t="s">
        <v>16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R6" s="16"/>
      <c r="BE6" s="149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49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149"/>
      <c r="BS8" s="13" t="s">
        <v>6</v>
      </c>
    </row>
    <row r="9" spans="1:74" ht="14.45" customHeight="1">
      <c r="B9" s="16"/>
      <c r="AR9" s="16"/>
      <c r="BE9" s="149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149"/>
      <c r="BS10" s="13" t="s">
        <v>6</v>
      </c>
    </row>
    <row r="11" spans="1:74" ht="18.399999999999999" customHeight="1">
      <c r="B11" s="16"/>
      <c r="E11" s="21" t="s">
        <v>25</v>
      </c>
      <c r="AK11" s="23" t="s">
        <v>26</v>
      </c>
      <c r="AN11" s="21" t="s">
        <v>1</v>
      </c>
      <c r="AR11" s="16"/>
      <c r="BE11" s="149"/>
      <c r="BS11" s="13" t="s">
        <v>6</v>
      </c>
    </row>
    <row r="12" spans="1:74" ht="6.95" customHeight="1">
      <c r="B12" s="16"/>
      <c r="AR12" s="16"/>
      <c r="BE12" s="149"/>
      <c r="BS12" s="13" t="s">
        <v>6</v>
      </c>
    </row>
    <row r="13" spans="1:74" ht="12" customHeight="1">
      <c r="B13" s="16"/>
      <c r="D13" s="23" t="s">
        <v>27</v>
      </c>
      <c r="AK13" s="23" t="s">
        <v>24</v>
      </c>
      <c r="AN13" s="25" t="s">
        <v>28</v>
      </c>
      <c r="AR13" s="16"/>
      <c r="BE13" s="149"/>
      <c r="BS13" s="13" t="s">
        <v>6</v>
      </c>
    </row>
    <row r="14" spans="1:74" ht="12.75">
      <c r="B14" s="16"/>
      <c r="E14" s="154" t="s">
        <v>28</v>
      </c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23" t="s">
        <v>26</v>
      </c>
      <c r="AN14" s="25" t="s">
        <v>28</v>
      </c>
      <c r="AR14" s="16"/>
      <c r="BE14" s="149"/>
      <c r="BS14" s="13" t="s">
        <v>6</v>
      </c>
    </row>
    <row r="15" spans="1:74" ht="6.95" customHeight="1">
      <c r="B15" s="16"/>
      <c r="AR15" s="16"/>
      <c r="BE15" s="149"/>
      <c r="BS15" s="13" t="s">
        <v>4</v>
      </c>
    </row>
    <row r="16" spans="1:74" ht="12" customHeight="1">
      <c r="B16" s="16"/>
      <c r="D16" s="23" t="s">
        <v>29</v>
      </c>
      <c r="AK16" s="23" t="s">
        <v>24</v>
      </c>
      <c r="AN16" s="21" t="s">
        <v>1</v>
      </c>
      <c r="AR16" s="16"/>
      <c r="BE16" s="149"/>
      <c r="BS16" s="13" t="s">
        <v>4</v>
      </c>
    </row>
    <row r="17" spans="2:71" ht="18.399999999999999" customHeight="1">
      <c r="B17" s="16"/>
      <c r="E17" s="21" t="s">
        <v>30</v>
      </c>
      <c r="AK17" s="23" t="s">
        <v>26</v>
      </c>
      <c r="AN17" s="21" t="s">
        <v>1</v>
      </c>
      <c r="AR17" s="16"/>
      <c r="BE17" s="149"/>
      <c r="BS17" s="13" t="s">
        <v>31</v>
      </c>
    </row>
    <row r="18" spans="2:71" ht="6.95" customHeight="1">
      <c r="B18" s="16"/>
      <c r="AR18" s="16"/>
      <c r="BE18" s="149"/>
      <c r="BS18" s="13" t="s">
        <v>6</v>
      </c>
    </row>
    <row r="19" spans="2:71" ht="12" customHeight="1">
      <c r="B19" s="16"/>
      <c r="D19" s="23" t="s">
        <v>32</v>
      </c>
      <c r="AK19" s="23" t="s">
        <v>24</v>
      </c>
      <c r="AN19" s="21" t="s">
        <v>1</v>
      </c>
      <c r="AR19" s="16"/>
      <c r="BE19" s="149"/>
      <c r="BS19" s="13" t="s">
        <v>6</v>
      </c>
    </row>
    <row r="20" spans="2:71" ht="18.399999999999999" customHeight="1">
      <c r="B20" s="16"/>
      <c r="E20" s="21" t="s">
        <v>20</v>
      </c>
      <c r="AK20" s="23" t="s">
        <v>26</v>
      </c>
      <c r="AN20" s="21" t="s">
        <v>1</v>
      </c>
      <c r="AR20" s="16"/>
      <c r="BE20" s="149"/>
      <c r="BS20" s="13" t="s">
        <v>31</v>
      </c>
    </row>
    <row r="21" spans="2:71" ht="6.95" customHeight="1">
      <c r="B21" s="16"/>
      <c r="AR21" s="16"/>
      <c r="BE21" s="149"/>
    </row>
    <row r="22" spans="2:71" ht="12" customHeight="1">
      <c r="B22" s="16"/>
      <c r="D22" s="23" t="s">
        <v>33</v>
      </c>
      <c r="AR22" s="16"/>
      <c r="BE22" s="149"/>
    </row>
    <row r="23" spans="2:71" ht="16.5" customHeight="1">
      <c r="B23" s="16"/>
      <c r="E23" s="156" t="s">
        <v>1</v>
      </c>
      <c r="F23" s="156"/>
      <c r="G23" s="156"/>
      <c r="H23" s="156"/>
      <c r="I23" s="156"/>
      <c r="J23" s="156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56"/>
      <c r="W23" s="156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R23" s="16"/>
      <c r="BE23" s="149"/>
    </row>
    <row r="24" spans="2:71" ht="6.95" customHeight="1">
      <c r="B24" s="16"/>
      <c r="AR24" s="16"/>
      <c r="BE24" s="149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49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57">
        <f>ROUND(AG94,2)</f>
        <v>0</v>
      </c>
      <c r="AL26" s="158"/>
      <c r="AM26" s="158"/>
      <c r="AN26" s="158"/>
      <c r="AO26" s="158"/>
      <c r="AR26" s="28"/>
      <c r="BE26" s="149"/>
    </row>
    <row r="27" spans="2:71" s="1" customFormat="1" ht="6.95" customHeight="1">
      <c r="B27" s="28"/>
      <c r="AR27" s="28"/>
      <c r="BE27" s="149"/>
    </row>
    <row r="28" spans="2:71" s="1" customFormat="1" ht="12.75">
      <c r="B28" s="28"/>
      <c r="L28" s="159" t="s">
        <v>35</v>
      </c>
      <c r="M28" s="159"/>
      <c r="N28" s="159"/>
      <c r="O28" s="159"/>
      <c r="P28" s="159"/>
      <c r="W28" s="159" t="s">
        <v>36</v>
      </c>
      <c r="X28" s="159"/>
      <c r="Y28" s="159"/>
      <c r="Z28" s="159"/>
      <c r="AA28" s="159"/>
      <c r="AB28" s="159"/>
      <c r="AC28" s="159"/>
      <c r="AD28" s="159"/>
      <c r="AE28" s="159"/>
      <c r="AK28" s="159" t="s">
        <v>37</v>
      </c>
      <c r="AL28" s="159"/>
      <c r="AM28" s="159"/>
      <c r="AN28" s="159"/>
      <c r="AO28" s="159"/>
      <c r="AR28" s="28"/>
      <c r="BE28" s="149"/>
    </row>
    <row r="29" spans="2:71" s="2" customFormat="1" ht="14.45" customHeight="1">
      <c r="B29" s="32"/>
      <c r="D29" s="23" t="s">
        <v>38</v>
      </c>
      <c r="F29" s="23" t="s">
        <v>39</v>
      </c>
      <c r="L29" s="162">
        <v>0.21</v>
      </c>
      <c r="M29" s="161"/>
      <c r="N29" s="161"/>
      <c r="O29" s="161"/>
      <c r="P29" s="161"/>
      <c r="W29" s="160">
        <f>ROUND(AZ94, 2)</f>
        <v>0</v>
      </c>
      <c r="X29" s="161"/>
      <c r="Y29" s="161"/>
      <c r="Z29" s="161"/>
      <c r="AA29" s="161"/>
      <c r="AB29" s="161"/>
      <c r="AC29" s="161"/>
      <c r="AD29" s="161"/>
      <c r="AE29" s="161"/>
      <c r="AK29" s="160">
        <f>ROUND(AV94, 2)</f>
        <v>0</v>
      </c>
      <c r="AL29" s="161"/>
      <c r="AM29" s="161"/>
      <c r="AN29" s="161"/>
      <c r="AO29" s="161"/>
      <c r="AR29" s="32"/>
      <c r="BE29" s="150"/>
    </row>
    <row r="30" spans="2:71" s="2" customFormat="1" ht="14.45" customHeight="1">
      <c r="B30" s="32"/>
      <c r="F30" s="23" t="s">
        <v>40</v>
      </c>
      <c r="L30" s="162">
        <v>0.15</v>
      </c>
      <c r="M30" s="161"/>
      <c r="N30" s="161"/>
      <c r="O30" s="161"/>
      <c r="P30" s="161"/>
      <c r="W30" s="160">
        <f>ROUND(BA94, 2)</f>
        <v>0</v>
      </c>
      <c r="X30" s="161"/>
      <c r="Y30" s="161"/>
      <c r="Z30" s="161"/>
      <c r="AA30" s="161"/>
      <c r="AB30" s="161"/>
      <c r="AC30" s="161"/>
      <c r="AD30" s="161"/>
      <c r="AE30" s="161"/>
      <c r="AK30" s="160">
        <f>ROUND(AW94, 2)</f>
        <v>0</v>
      </c>
      <c r="AL30" s="161"/>
      <c r="AM30" s="161"/>
      <c r="AN30" s="161"/>
      <c r="AO30" s="161"/>
      <c r="AR30" s="32"/>
      <c r="BE30" s="150"/>
    </row>
    <row r="31" spans="2:71" s="2" customFormat="1" ht="14.45" hidden="1" customHeight="1">
      <c r="B31" s="32"/>
      <c r="F31" s="23" t="s">
        <v>41</v>
      </c>
      <c r="L31" s="162">
        <v>0.21</v>
      </c>
      <c r="M31" s="161"/>
      <c r="N31" s="161"/>
      <c r="O31" s="161"/>
      <c r="P31" s="161"/>
      <c r="W31" s="160">
        <f>ROUND(BB94, 2)</f>
        <v>0</v>
      </c>
      <c r="X31" s="161"/>
      <c r="Y31" s="161"/>
      <c r="Z31" s="161"/>
      <c r="AA31" s="161"/>
      <c r="AB31" s="161"/>
      <c r="AC31" s="161"/>
      <c r="AD31" s="161"/>
      <c r="AE31" s="161"/>
      <c r="AK31" s="160">
        <v>0</v>
      </c>
      <c r="AL31" s="161"/>
      <c r="AM31" s="161"/>
      <c r="AN31" s="161"/>
      <c r="AO31" s="161"/>
      <c r="AR31" s="32"/>
      <c r="BE31" s="150"/>
    </row>
    <row r="32" spans="2:71" s="2" customFormat="1" ht="14.45" hidden="1" customHeight="1">
      <c r="B32" s="32"/>
      <c r="F32" s="23" t="s">
        <v>42</v>
      </c>
      <c r="L32" s="162">
        <v>0.15</v>
      </c>
      <c r="M32" s="161"/>
      <c r="N32" s="161"/>
      <c r="O32" s="161"/>
      <c r="P32" s="161"/>
      <c r="W32" s="160">
        <f>ROUND(BC94, 2)</f>
        <v>0</v>
      </c>
      <c r="X32" s="161"/>
      <c r="Y32" s="161"/>
      <c r="Z32" s="161"/>
      <c r="AA32" s="161"/>
      <c r="AB32" s="161"/>
      <c r="AC32" s="161"/>
      <c r="AD32" s="161"/>
      <c r="AE32" s="161"/>
      <c r="AK32" s="160">
        <v>0</v>
      </c>
      <c r="AL32" s="161"/>
      <c r="AM32" s="161"/>
      <c r="AN32" s="161"/>
      <c r="AO32" s="161"/>
      <c r="AR32" s="32"/>
      <c r="BE32" s="150"/>
    </row>
    <row r="33" spans="2:57" s="2" customFormat="1" ht="14.45" hidden="1" customHeight="1">
      <c r="B33" s="32"/>
      <c r="F33" s="23" t="s">
        <v>43</v>
      </c>
      <c r="L33" s="162">
        <v>0</v>
      </c>
      <c r="M33" s="161"/>
      <c r="N33" s="161"/>
      <c r="O33" s="161"/>
      <c r="P33" s="161"/>
      <c r="W33" s="160">
        <f>ROUND(BD94, 2)</f>
        <v>0</v>
      </c>
      <c r="X33" s="161"/>
      <c r="Y33" s="161"/>
      <c r="Z33" s="161"/>
      <c r="AA33" s="161"/>
      <c r="AB33" s="161"/>
      <c r="AC33" s="161"/>
      <c r="AD33" s="161"/>
      <c r="AE33" s="161"/>
      <c r="AK33" s="160">
        <v>0</v>
      </c>
      <c r="AL33" s="161"/>
      <c r="AM33" s="161"/>
      <c r="AN33" s="161"/>
      <c r="AO33" s="161"/>
      <c r="AR33" s="32"/>
      <c r="BE33" s="150"/>
    </row>
    <row r="34" spans="2:57" s="1" customFormat="1" ht="6.95" customHeight="1">
      <c r="B34" s="28"/>
      <c r="AR34" s="28"/>
      <c r="BE34" s="149"/>
    </row>
    <row r="35" spans="2:57" s="1" customFormat="1" ht="25.9" customHeight="1">
      <c r="B35" s="28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163" t="s">
        <v>46</v>
      </c>
      <c r="Y35" s="164"/>
      <c r="Z35" s="164"/>
      <c r="AA35" s="164"/>
      <c r="AB35" s="164"/>
      <c r="AC35" s="35"/>
      <c r="AD35" s="35"/>
      <c r="AE35" s="35"/>
      <c r="AF35" s="35"/>
      <c r="AG35" s="35"/>
      <c r="AH35" s="35"/>
      <c r="AI35" s="35"/>
      <c r="AJ35" s="35"/>
      <c r="AK35" s="165">
        <f>SUM(AK26:AK33)</f>
        <v>0</v>
      </c>
      <c r="AL35" s="164"/>
      <c r="AM35" s="164"/>
      <c r="AN35" s="164"/>
      <c r="AO35" s="166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51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52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310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12</v>
      </c>
      <c r="L84" s="3" t="str">
        <f>K5</f>
        <v>2024/03/V11</v>
      </c>
      <c r="AR84" s="44"/>
    </row>
    <row r="85" spans="1:91" s="4" customFormat="1" ht="36.950000000000003" customHeight="1">
      <c r="B85" s="45"/>
      <c r="C85" s="46" t="s">
        <v>15</v>
      </c>
      <c r="L85" s="167" t="str">
        <f>K6</f>
        <v>Dům s pečovatelskou službou v Praze Řepích</v>
      </c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8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19</v>
      </c>
      <c r="L87" s="47" t="str">
        <f>IF(K8="","",K8)</f>
        <v xml:space="preserve"> </v>
      </c>
      <c r="AI87" s="23" t="s">
        <v>21</v>
      </c>
      <c r="AM87" s="169" t="str">
        <f>IF(AN8= "","",AN8)</f>
        <v>6. 5. 2024</v>
      </c>
      <c r="AN87" s="169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23</v>
      </c>
      <c r="L89" s="3" t="str">
        <f>IF(E11= "","",E11)</f>
        <v>MČ Praha 17</v>
      </c>
      <c r="AI89" s="23" t="s">
        <v>29</v>
      </c>
      <c r="AM89" s="170" t="str">
        <f>IF(E17="","",E17)</f>
        <v>Šumavaplan s.r.o.</v>
      </c>
      <c r="AN89" s="171"/>
      <c r="AO89" s="171"/>
      <c r="AP89" s="171"/>
      <c r="AR89" s="28"/>
      <c r="AS89" s="172" t="s">
        <v>53</v>
      </c>
      <c r="AT89" s="173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27</v>
      </c>
      <c r="L90" s="3" t="str">
        <f>IF(E14= "Vyplň údaj","",E14)</f>
        <v/>
      </c>
      <c r="AI90" s="23" t="s">
        <v>32</v>
      </c>
      <c r="AM90" s="170" t="str">
        <f>IF(E20="","",E20)</f>
        <v xml:space="preserve"> </v>
      </c>
      <c r="AN90" s="171"/>
      <c r="AO90" s="171"/>
      <c r="AP90" s="171"/>
      <c r="AR90" s="28"/>
      <c r="AS90" s="174"/>
      <c r="AT90" s="175"/>
      <c r="BD90" s="52"/>
    </row>
    <row r="91" spans="1:91" s="1" customFormat="1" ht="10.9" customHeight="1">
      <c r="B91" s="28"/>
      <c r="AR91" s="28"/>
      <c r="AS91" s="174"/>
      <c r="AT91" s="175"/>
      <c r="BD91" s="52"/>
    </row>
    <row r="92" spans="1:91" s="1" customFormat="1" ht="29.25" customHeight="1">
      <c r="B92" s="28"/>
      <c r="C92" s="176" t="s">
        <v>54</v>
      </c>
      <c r="D92" s="177"/>
      <c r="E92" s="177"/>
      <c r="F92" s="177"/>
      <c r="G92" s="177"/>
      <c r="H92" s="53"/>
      <c r="I92" s="178" t="s">
        <v>55</v>
      </c>
      <c r="J92" s="177"/>
      <c r="K92" s="177"/>
      <c r="L92" s="177"/>
      <c r="M92" s="177"/>
      <c r="N92" s="177"/>
      <c r="O92" s="177"/>
      <c r="P92" s="177"/>
      <c r="Q92" s="177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7"/>
      <c r="AE92" s="177"/>
      <c r="AF92" s="177"/>
      <c r="AG92" s="179" t="s">
        <v>56</v>
      </c>
      <c r="AH92" s="177"/>
      <c r="AI92" s="177"/>
      <c r="AJ92" s="177"/>
      <c r="AK92" s="177"/>
      <c r="AL92" s="177"/>
      <c r="AM92" s="177"/>
      <c r="AN92" s="178" t="s">
        <v>57</v>
      </c>
      <c r="AO92" s="177"/>
      <c r="AP92" s="180"/>
      <c r="AQ92" s="54" t="s">
        <v>58</v>
      </c>
      <c r="AR92" s="28"/>
      <c r="AS92" s="55" t="s">
        <v>59</v>
      </c>
      <c r="AT92" s="56" t="s">
        <v>60</v>
      </c>
      <c r="AU92" s="56" t="s">
        <v>61</v>
      </c>
      <c r="AV92" s="56" t="s">
        <v>62</v>
      </c>
      <c r="AW92" s="56" t="s">
        <v>63</v>
      </c>
      <c r="AX92" s="56" t="s">
        <v>64</v>
      </c>
      <c r="AY92" s="56" t="s">
        <v>65</v>
      </c>
      <c r="AZ92" s="56" t="s">
        <v>66</v>
      </c>
      <c r="BA92" s="56" t="s">
        <v>67</v>
      </c>
      <c r="BB92" s="56" t="s">
        <v>68</v>
      </c>
      <c r="BC92" s="56" t="s">
        <v>69</v>
      </c>
      <c r="BD92" s="57" t="s">
        <v>70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71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4">
        <f>ROUND(AG95,2)</f>
        <v>0</v>
      </c>
      <c r="AH94" s="184"/>
      <c r="AI94" s="184"/>
      <c r="AJ94" s="184"/>
      <c r="AK94" s="184"/>
      <c r="AL94" s="184"/>
      <c r="AM94" s="184"/>
      <c r="AN94" s="185">
        <f>SUM(AG94,AT94)</f>
        <v>0</v>
      </c>
      <c r="AO94" s="185"/>
      <c r="AP94" s="185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72</v>
      </c>
      <c r="BT94" s="68" t="s">
        <v>73</v>
      </c>
      <c r="BU94" s="69" t="s">
        <v>74</v>
      </c>
      <c r="BV94" s="68" t="s">
        <v>75</v>
      </c>
      <c r="BW94" s="68" t="s">
        <v>5</v>
      </c>
      <c r="BX94" s="68" t="s">
        <v>76</v>
      </c>
      <c r="CL94" s="68" t="s">
        <v>1</v>
      </c>
    </row>
    <row r="95" spans="1:91" s="6" customFormat="1" ht="16.5" customHeight="1">
      <c r="A95" s="70" t="s">
        <v>77</v>
      </c>
      <c r="B95" s="71"/>
      <c r="C95" s="72"/>
      <c r="D95" s="183" t="s">
        <v>78</v>
      </c>
      <c r="E95" s="183"/>
      <c r="F95" s="183"/>
      <c r="G95" s="183"/>
      <c r="H95" s="183"/>
      <c r="I95" s="73"/>
      <c r="J95" s="183" t="s">
        <v>79</v>
      </c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1">
        <f>'ZL02.03 - Technologie výd...'!J30</f>
        <v>0</v>
      </c>
      <c r="AH95" s="182"/>
      <c r="AI95" s="182"/>
      <c r="AJ95" s="182"/>
      <c r="AK95" s="182"/>
      <c r="AL95" s="182"/>
      <c r="AM95" s="182"/>
      <c r="AN95" s="181">
        <f>SUM(AG95,AT95)</f>
        <v>0</v>
      </c>
      <c r="AO95" s="182"/>
      <c r="AP95" s="182"/>
      <c r="AQ95" s="74" t="s">
        <v>80</v>
      </c>
      <c r="AR95" s="71"/>
      <c r="AS95" s="75">
        <v>0</v>
      </c>
      <c r="AT95" s="76">
        <f>ROUND(SUM(AV95:AW95),2)</f>
        <v>0</v>
      </c>
      <c r="AU95" s="77">
        <f>'ZL02.03 - Technologie výd...'!P119</f>
        <v>0</v>
      </c>
      <c r="AV95" s="76">
        <f>'ZL02.03 - Technologie výd...'!J33</f>
        <v>0</v>
      </c>
      <c r="AW95" s="76">
        <f>'ZL02.03 - Technologie výd...'!J34</f>
        <v>0</v>
      </c>
      <c r="AX95" s="76">
        <f>'ZL02.03 - Technologie výd...'!J35</f>
        <v>0</v>
      </c>
      <c r="AY95" s="76">
        <f>'ZL02.03 - Technologie výd...'!J36</f>
        <v>0</v>
      </c>
      <c r="AZ95" s="76">
        <f>'ZL02.03 - Technologie výd...'!F33</f>
        <v>0</v>
      </c>
      <c r="BA95" s="76">
        <f>'ZL02.03 - Technologie výd...'!F34</f>
        <v>0</v>
      </c>
      <c r="BB95" s="76">
        <f>'ZL02.03 - Technologie výd...'!F35</f>
        <v>0</v>
      </c>
      <c r="BC95" s="76">
        <f>'ZL02.03 - Technologie výd...'!F36</f>
        <v>0</v>
      </c>
      <c r="BD95" s="78">
        <f>'ZL02.03 - Technologie výd...'!F37</f>
        <v>0</v>
      </c>
      <c r="BT95" s="79" t="s">
        <v>81</v>
      </c>
      <c r="BV95" s="79" t="s">
        <v>75</v>
      </c>
      <c r="BW95" s="79" t="s">
        <v>82</v>
      </c>
      <c r="BX95" s="79" t="s">
        <v>5</v>
      </c>
      <c r="CL95" s="79" t="s">
        <v>1</v>
      </c>
      <c r="CM95" s="79" t="s">
        <v>83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WV1j5n8wOgdkeIJv7KcxeLv3tzHDqw3F9dGpkCAGbiBMmstnTjVttQwN30Cdu/8Vm0AT8be68uTnyGZOZHPF1w==" saltValue="nqVKyl+CgK5n9Pv9K+Zk/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ZL02.03 - Technologie výd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7"/>
  <sheetViews>
    <sheetView showGridLines="0" tabSelected="1" workbookViewId="0">
      <selection activeCell="D4" sqref="D4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83</v>
      </c>
    </row>
    <row r="4" spans="2:46" ht="24.95" customHeight="1">
      <c r="B4" s="16"/>
      <c r="D4" s="17" t="s">
        <v>311</v>
      </c>
      <c r="L4" s="16"/>
      <c r="M4" s="80" t="s">
        <v>9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186" t="str">
        <f>'Rekapitulace stavby'!K6</f>
        <v>Dům s pečovatelskou službou v Praze Řepích</v>
      </c>
      <c r="F7" s="187"/>
      <c r="G7" s="187"/>
      <c r="H7" s="187"/>
      <c r="L7" s="16"/>
    </row>
    <row r="8" spans="2:46" s="1" customFormat="1" ht="12" customHeight="1">
      <c r="B8" s="28"/>
      <c r="D8" s="23" t="s">
        <v>84</v>
      </c>
      <c r="L8" s="28"/>
    </row>
    <row r="9" spans="2:46" s="1" customFormat="1" ht="16.5" customHeight="1">
      <c r="B9" s="28"/>
      <c r="E9" s="167" t="s">
        <v>85</v>
      </c>
      <c r="F9" s="188"/>
      <c r="G9" s="188"/>
      <c r="H9" s="188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48" t="str">
        <f>'Rekapitulace stavby'!AN8</f>
        <v>6. 5. 2024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>MČ Praha 17</v>
      </c>
      <c r="I15" s="23" t="s">
        <v>26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189" t="str">
        <f>'Rekapitulace stavby'!E14</f>
        <v>Vyplň údaj</v>
      </c>
      <c r="F18" s="151"/>
      <c r="G18" s="151"/>
      <c r="H18" s="151"/>
      <c r="I18" s="23" t="s">
        <v>26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>Šumavaplan s.r.o.</v>
      </c>
      <c r="I21" s="23" t="s">
        <v>26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24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26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81"/>
      <c r="E27" s="156" t="s">
        <v>1</v>
      </c>
      <c r="F27" s="156"/>
      <c r="G27" s="156"/>
      <c r="H27" s="156"/>
      <c r="L27" s="81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2" t="s">
        <v>34</v>
      </c>
      <c r="J30" s="62">
        <f>ROUND(J119,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5" customHeight="1">
      <c r="B33" s="28"/>
      <c r="D33" s="51" t="s">
        <v>38</v>
      </c>
      <c r="E33" s="23" t="s">
        <v>39</v>
      </c>
      <c r="F33" s="83">
        <f>ROUND((SUM(BE119:BE206)),  2)</f>
        <v>0</v>
      </c>
      <c r="I33" s="84">
        <v>0.21</v>
      </c>
      <c r="J33" s="83">
        <f>ROUND(((SUM(BE119:BE206))*I33),  2)</f>
        <v>0</v>
      </c>
      <c r="L33" s="28"/>
    </row>
    <row r="34" spans="2:12" s="1" customFormat="1" ht="14.45" customHeight="1">
      <c r="B34" s="28"/>
      <c r="E34" s="23" t="s">
        <v>40</v>
      </c>
      <c r="F34" s="83">
        <f>ROUND((SUM(BF119:BF206)),  2)</f>
        <v>0</v>
      </c>
      <c r="I34" s="84">
        <v>0.15</v>
      </c>
      <c r="J34" s="83">
        <f>ROUND(((SUM(BF119:BF206))*I34),  2)</f>
        <v>0</v>
      </c>
      <c r="L34" s="28"/>
    </row>
    <row r="35" spans="2:12" s="1" customFormat="1" ht="14.45" hidden="1" customHeight="1">
      <c r="B35" s="28"/>
      <c r="E35" s="23" t="s">
        <v>41</v>
      </c>
      <c r="F35" s="83">
        <f>ROUND((SUM(BG119:BG206)),  2)</f>
        <v>0</v>
      </c>
      <c r="I35" s="84">
        <v>0.21</v>
      </c>
      <c r="J35" s="83">
        <f>0</f>
        <v>0</v>
      </c>
      <c r="L35" s="28"/>
    </row>
    <row r="36" spans="2:12" s="1" customFormat="1" ht="14.45" hidden="1" customHeight="1">
      <c r="B36" s="28"/>
      <c r="E36" s="23" t="s">
        <v>42</v>
      </c>
      <c r="F36" s="83">
        <f>ROUND((SUM(BH119:BH206)),  2)</f>
        <v>0</v>
      </c>
      <c r="I36" s="84">
        <v>0.15</v>
      </c>
      <c r="J36" s="83">
        <f>0</f>
        <v>0</v>
      </c>
      <c r="L36" s="28"/>
    </row>
    <row r="37" spans="2:12" s="1" customFormat="1" ht="14.45" hidden="1" customHeight="1">
      <c r="B37" s="28"/>
      <c r="E37" s="23" t="s">
        <v>43</v>
      </c>
      <c r="F37" s="83">
        <f>ROUND((SUM(BI119:BI206)),  2)</f>
        <v>0</v>
      </c>
      <c r="I37" s="84">
        <v>0</v>
      </c>
      <c r="J37" s="83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5"/>
      <c r="D39" s="86" t="s">
        <v>44</v>
      </c>
      <c r="E39" s="53"/>
      <c r="F39" s="53"/>
      <c r="G39" s="87" t="s">
        <v>45</v>
      </c>
      <c r="H39" s="88" t="s">
        <v>46</v>
      </c>
      <c r="I39" s="53"/>
      <c r="J39" s="89">
        <f>SUM(J30:J37)</f>
        <v>0</v>
      </c>
      <c r="K39" s="90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49</v>
      </c>
      <c r="E61" s="30"/>
      <c r="F61" s="91" t="s">
        <v>50</v>
      </c>
      <c r="G61" s="39" t="s">
        <v>49</v>
      </c>
      <c r="H61" s="30"/>
      <c r="I61" s="30"/>
      <c r="J61" s="92" t="s">
        <v>50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49</v>
      </c>
      <c r="E76" s="30"/>
      <c r="F76" s="91" t="s">
        <v>50</v>
      </c>
      <c r="G76" s="39" t="s">
        <v>49</v>
      </c>
      <c r="H76" s="30"/>
      <c r="I76" s="30"/>
      <c r="J76" s="9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312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186" t="str">
        <f>E7</f>
        <v>Dům s pečovatelskou službou v Praze Řepích</v>
      </c>
      <c r="F85" s="187"/>
      <c r="G85" s="187"/>
      <c r="H85" s="187"/>
      <c r="L85" s="28"/>
    </row>
    <row r="86" spans="2:47" s="1" customFormat="1" ht="12" customHeight="1">
      <c r="B86" s="28"/>
      <c r="C86" s="23" t="s">
        <v>84</v>
      </c>
      <c r="L86" s="28"/>
    </row>
    <row r="87" spans="2:47" s="1" customFormat="1" ht="16.5" customHeight="1">
      <c r="B87" s="28"/>
      <c r="E87" s="167" t="str">
        <f>E9</f>
        <v>ZL02.03 - Technologie výdejny jídla</v>
      </c>
      <c r="F87" s="188"/>
      <c r="G87" s="188"/>
      <c r="H87" s="188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48" t="str">
        <f>IF(J12="","",J12)</f>
        <v>6. 5. 2024</v>
      </c>
      <c r="L89" s="28"/>
    </row>
    <row r="90" spans="2:47" s="1" customFormat="1" ht="6.95" customHeight="1">
      <c r="B90" s="28"/>
      <c r="L90" s="28"/>
    </row>
    <row r="91" spans="2:47" s="1" customFormat="1" ht="15.2" customHeight="1">
      <c r="B91" s="28"/>
      <c r="C91" s="23" t="s">
        <v>23</v>
      </c>
      <c r="F91" s="21" t="str">
        <f>E15</f>
        <v>MČ Praha 17</v>
      </c>
      <c r="I91" s="23" t="s">
        <v>29</v>
      </c>
      <c r="J91" s="26" t="str">
        <f>E21</f>
        <v>Šumavaplan s.r.o.</v>
      </c>
      <c r="L91" s="28"/>
    </row>
    <row r="92" spans="2:47" s="1" customFormat="1" ht="15.2" customHeight="1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3" t="s">
        <v>86</v>
      </c>
      <c r="D94" s="85"/>
      <c r="E94" s="85"/>
      <c r="F94" s="85"/>
      <c r="G94" s="85"/>
      <c r="H94" s="85"/>
      <c r="I94" s="85"/>
      <c r="J94" s="94" t="s">
        <v>87</v>
      </c>
      <c r="K94" s="85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5" t="s">
        <v>88</v>
      </c>
      <c r="J96" s="62">
        <f>J119</f>
        <v>0</v>
      </c>
      <c r="L96" s="28"/>
      <c r="AU96" s="13" t="s">
        <v>89</v>
      </c>
    </row>
    <row r="97" spans="2:12" s="8" customFormat="1" ht="24.95" customHeight="1">
      <c r="B97" s="96"/>
      <c r="D97" s="97" t="s">
        <v>90</v>
      </c>
      <c r="E97" s="98"/>
      <c r="F97" s="98"/>
      <c r="G97" s="98"/>
      <c r="H97" s="98"/>
      <c r="I97" s="98"/>
      <c r="J97" s="99">
        <f>J120</f>
        <v>0</v>
      </c>
      <c r="L97" s="96"/>
    </row>
    <row r="98" spans="2:12" s="9" customFormat="1" ht="19.899999999999999" customHeight="1">
      <c r="B98" s="100"/>
      <c r="D98" s="101" t="s">
        <v>91</v>
      </c>
      <c r="E98" s="102"/>
      <c r="F98" s="102"/>
      <c r="G98" s="102"/>
      <c r="H98" s="102"/>
      <c r="I98" s="102"/>
      <c r="J98" s="103">
        <f>J121</f>
        <v>0</v>
      </c>
      <c r="L98" s="100"/>
    </row>
    <row r="99" spans="2:12" s="8" customFormat="1" ht="24.95" customHeight="1">
      <c r="B99" s="96"/>
      <c r="D99" s="97" t="s">
        <v>92</v>
      </c>
      <c r="E99" s="98"/>
      <c r="F99" s="98"/>
      <c r="G99" s="98"/>
      <c r="H99" s="98"/>
      <c r="I99" s="98"/>
      <c r="J99" s="99">
        <f>J202</f>
        <v>0</v>
      </c>
      <c r="L99" s="96"/>
    </row>
    <row r="100" spans="2:12" s="1" customFormat="1" ht="21.75" customHeight="1">
      <c r="B100" s="28"/>
      <c r="L100" s="28"/>
    </row>
    <row r="101" spans="2:12" s="1" customFormat="1" ht="6.95" customHeight="1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28"/>
    </row>
    <row r="105" spans="2:12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28"/>
    </row>
    <row r="106" spans="2:12" s="1" customFormat="1" ht="24.95" customHeight="1">
      <c r="B106" s="28"/>
      <c r="C106" s="17" t="s">
        <v>313</v>
      </c>
      <c r="L106" s="28"/>
    </row>
    <row r="107" spans="2:12" s="1" customFormat="1" ht="6.95" customHeight="1">
      <c r="B107" s="28"/>
      <c r="L107" s="28"/>
    </row>
    <row r="108" spans="2:12" s="1" customFormat="1" ht="12" customHeight="1">
      <c r="B108" s="28"/>
      <c r="C108" s="23" t="s">
        <v>15</v>
      </c>
      <c r="L108" s="28"/>
    </row>
    <row r="109" spans="2:12" s="1" customFormat="1" ht="16.5" customHeight="1">
      <c r="B109" s="28"/>
      <c r="E109" s="186" t="str">
        <f>E7</f>
        <v>Dům s pečovatelskou službou v Praze Řepích</v>
      </c>
      <c r="F109" s="187"/>
      <c r="G109" s="187"/>
      <c r="H109" s="187"/>
      <c r="L109" s="28"/>
    </row>
    <row r="110" spans="2:12" s="1" customFormat="1" ht="12" customHeight="1">
      <c r="B110" s="28"/>
      <c r="C110" s="23" t="s">
        <v>84</v>
      </c>
      <c r="L110" s="28"/>
    </row>
    <row r="111" spans="2:12" s="1" customFormat="1" ht="16.5" customHeight="1">
      <c r="B111" s="28"/>
      <c r="E111" s="167" t="str">
        <f>E9</f>
        <v>ZL02.03 - Technologie výdejny jídla</v>
      </c>
      <c r="F111" s="188"/>
      <c r="G111" s="188"/>
      <c r="H111" s="188"/>
      <c r="L111" s="28"/>
    </row>
    <row r="112" spans="2:12" s="1" customFormat="1" ht="6.95" customHeight="1">
      <c r="B112" s="28"/>
      <c r="L112" s="28"/>
    </row>
    <row r="113" spans="2:65" s="1" customFormat="1" ht="12" customHeight="1">
      <c r="B113" s="28"/>
      <c r="C113" s="23" t="s">
        <v>19</v>
      </c>
      <c r="F113" s="21" t="str">
        <f>F12</f>
        <v xml:space="preserve"> </v>
      </c>
      <c r="I113" s="23" t="s">
        <v>21</v>
      </c>
      <c r="J113" s="48" t="str">
        <f>IF(J12="","",J12)</f>
        <v>6. 5. 2024</v>
      </c>
      <c r="L113" s="28"/>
    </row>
    <row r="114" spans="2:65" s="1" customFormat="1" ht="6.95" customHeight="1">
      <c r="B114" s="28"/>
      <c r="L114" s="28"/>
    </row>
    <row r="115" spans="2:65" s="1" customFormat="1" ht="15.2" customHeight="1">
      <c r="B115" s="28"/>
      <c r="C115" s="23" t="s">
        <v>23</v>
      </c>
      <c r="F115" s="21" t="str">
        <f>E15</f>
        <v>MČ Praha 17</v>
      </c>
      <c r="I115" s="23" t="s">
        <v>29</v>
      </c>
      <c r="J115" s="26" t="str">
        <f>E21</f>
        <v>Šumavaplan s.r.o.</v>
      </c>
      <c r="L115" s="28"/>
    </row>
    <row r="116" spans="2:65" s="1" customFormat="1" ht="15.2" customHeight="1">
      <c r="B116" s="28"/>
      <c r="C116" s="23" t="s">
        <v>27</v>
      </c>
      <c r="F116" s="21" t="str">
        <f>IF(E18="","",E18)</f>
        <v>Vyplň údaj</v>
      </c>
      <c r="I116" s="23" t="s">
        <v>32</v>
      </c>
      <c r="J116" s="26" t="str">
        <f>E24</f>
        <v xml:space="preserve"> </v>
      </c>
      <c r="L116" s="28"/>
    </row>
    <row r="117" spans="2:65" s="1" customFormat="1" ht="10.35" customHeight="1">
      <c r="B117" s="28"/>
      <c r="L117" s="28"/>
    </row>
    <row r="118" spans="2:65" s="10" customFormat="1" ht="29.25" customHeight="1">
      <c r="B118" s="104"/>
      <c r="C118" s="105" t="s">
        <v>93</v>
      </c>
      <c r="D118" s="106" t="s">
        <v>58</v>
      </c>
      <c r="E118" s="106" t="s">
        <v>54</v>
      </c>
      <c r="F118" s="106" t="s">
        <v>55</v>
      </c>
      <c r="G118" s="106" t="s">
        <v>94</v>
      </c>
      <c r="H118" s="106" t="s">
        <v>95</v>
      </c>
      <c r="I118" s="106" t="s">
        <v>96</v>
      </c>
      <c r="J118" s="107" t="s">
        <v>87</v>
      </c>
      <c r="K118" s="108" t="s">
        <v>97</v>
      </c>
      <c r="L118" s="104"/>
      <c r="M118" s="55" t="s">
        <v>1</v>
      </c>
      <c r="N118" s="56" t="s">
        <v>38</v>
      </c>
      <c r="O118" s="56" t="s">
        <v>98</v>
      </c>
      <c r="P118" s="56" t="s">
        <v>99</v>
      </c>
      <c r="Q118" s="56" t="s">
        <v>100</v>
      </c>
      <c r="R118" s="56" t="s">
        <v>101</v>
      </c>
      <c r="S118" s="56" t="s">
        <v>102</v>
      </c>
      <c r="T118" s="57" t="s">
        <v>103</v>
      </c>
    </row>
    <row r="119" spans="2:65" s="1" customFormat="1" ht="22.9" customHeight="1">
      <c r="B119" s="28"/>
      <c r="C119" s="60" t="s">
        <v>104</v>
      </c>
      <c r="J119" s="109">
        <f>BK119</f>
        <v>0</v>
      </c>
      <c r="L119" s="28"/>
      <c r="M119" s="58"/>
      <c r="N119" s="49"/>
      <c r="O119" s="49"/>
      <c r="P119" s="110">
        <f>P120+P202</f>
        <v>0</v>
      </c>
      <c r="Q119" s="49"/>
      <c r="R119" s="110">
        <f>R120+R202</f>
        <v>0</v>
      </c>
      <c r="S119" s="49"/>
      <c r="T119" s="111">
        <f>T120+T202</f>
        <v>0</v>
      </c>
      <c r="AT119" s="13" t="s">
        <v>72</v>
      </c>
      <c r="AU119" s="13" t="s">
        <v>89</v>
      </c>
      <c r="BK119" s="112">
        <f>BK120+BK202</f>
        <v>0</v>
      </c>
    </row>
    <row r="120" spans="2:65" s="11" customFormat="1" ht="25.9" customHeight="1">
      <c r="B120" s="113"/>
      <c r="D120" s="114" t="s">
        <v>72</v>
      </c>
      <c r="E120" s="115" t="s">
        <v>105</v>
      </c>
      <c r="F120" s="115" t="s">
        <v>105</v>
      </c>
      <c r="I120" s="116"/>
      <c r="J120" s="117">
        <f>BK120</f>
        <v>0</v>
      </c>
      <c r="L120" s="113"/>
      <c r="M120" s="118"/>
      <c r="P120" s="119">
        <f>P121</f>
        <v>0</v>
      </c>
      <c r="R120" s="119">
        <f>R121</f>
        <v>0</v>
      </c>
      <c r="T120" s="120">
        <f>T121</f>
        <v>0</v>
      </c>
      <c r="AR120" s="114" t="s">
        <v>106</v>
      </c>
      <c r="AT120" s="121" t="s">
        <v>72</v>
      </c>
      <c r="AU120" s="121" t="s">
        <v>73</v>
      </c>
      <c r="AY120" s="114" t="s">
        <v>107</v>
      </c>
      <c r="BK120" s="122">
        <f>BK121</f>
        <v>0</v>
      </c>
    </row>
    <row r="121" spans="2:65" s="11" customFormat="1" ht="22.9" customHeight="1">
      <c r="B121" s="113"/>
      <c r="D121" s="114" t="s">
        <v>72</v>
      </c>
      <c r="E121" s="123" t="s">
        <v>108</v>
      </c>
      <c r="F121" s="123" t="s">
        <v>79</v>
      </c>
      <c r="I121" s="116"/>
      <c r="J121" s="124">
        <f>BK121</f>
        <v>0</v>
      </c>
      <c r="L121" s="113"/>
      <c r="M121" s="118"/>
      <c r="P121" s="119">
        <f>SUM(P122:P201)</f>
        <v>0</v>
      </c>
      <c r="R121" s="119">
        <f>SUM(R122:R201)</f>
        <v>0</v>
      </c>
      <c r="T121" s="120">
        <f>SUM(T122:T201)</f>
        <v>0</v>
      </c>
      <c r="AR121" s="114" t="s">
        <v>106</v>
      </c>
      <c r="AT121" s="121" t="s">
        <v>72</v>
      </c>
      <c r="AU121" s="121" t="s">
        <v>81</v>
      </c>
      <c r="AY121" s="114" t="s">
        <v>107</v>
      </c>
      <c r="BK121" s="122">
        <f>SUM(BK122:BK201)</f>
        <v>0</v>
      </c>
    </row>
    <row r="122" spans="2:65" s="1" customFormat="1" ht="16.5" customHeight="1">
      <c r="B122" s="28"/>
      <c r="C122" s="125" t="s">
        <v>81</v>
      </c>
      <c r="D122" s="125" t="s">
        <v>109</v>
      </c>
      <c r="E122" s="126" t="s">
        <v>110</v>
      </c>
      <c r="F122" s="127" t="s">
        <v>111</v>
      </c>
      <c r="G122" s="128" t="s">
        <v>112</v>
      </c>
      <c r="H122" s="129">
        <v>6</v>
      </c>
      <c r="I122" s="130"/>
      <c r="J122" s="131">
        <f>ROUND(I122*H122,2)</f>
        <v>0</v>
      </c>
      <c r="K122" s="132"/>
      <c r="L122" s="28"/>
      <c r="M122" s="133" t="s">
        <v>1</v>
      </c>
      <c r="N122" s="134" t="s">
        <v>39</v>
      </c>
      <c r="P122" s="135">
        <f>O122*H122</f>
        <v>0</v>
      </c>
      <c r="Q122" s="135">
        <v>0</v>
      </c>
      <c r="R122" s="135">
        <f>Q122*H122</f>
        <v>0</v>
      </c>
      <c r="S122" s="135">
        <v>0</v>
      </c>
      <c r="T122" s="136">
        <f>S122*H122</f>
        <v>0</v>
      </c>
      <c r="AR122" s="137" t="s">
        <v>113</v>
      </c>
      <c r="AT122" s="137" t="s">
        <v>109</v>
      </c>
      <c r="AU122" s="137" t="s">
        <v>83</v>
      </c>
      <c r="AY122" s="13" t="s">
        <v>107</v>
      </c>
      <c r="BE122" s="138">
        <f>IF(N122="základní",J122,0)</f>
        <v>0</v>
      </c>
      <c r="BF122" s="138">
        <f>IF(N122="snížená",J122,0)</f>
        <v>0</v>
      </c>
      <c r="BG122" s="138">
        <f>IF(N122="zákl. přenesená",J122,0)</f>
        <v>0</v>
      </c>
      <c r="BH122" s="138">
        <f>IF(N122="sníž. přenesená",J122,0)</f>
        <v>0</v>
      </c>
      <c r="BI122" s="138">
        <f>IF(N122="nulová",J122,0)</f>
        <v>0</v>
      </c>
      <c r="BJ122" s="13" t="s">
        <v>81</v>
      </c>
      <c r="BK122" s="138">
        <f>ROUND(I122*H122,2)</f>
        <v>0</v>
      </c>
      <c r="BL122" s="13" t="s">
        <v>113</v>
      </c>
      <c r="BM122" s="137" t="s">
        <v>114</v>
      </c>
    </row>
    <row r="123" spans="2:65" s="1" customFormat="1" ht="29.25">
      <c r="B123" s="28"/>
      <c r="D123" s="139" t="s">
        <v>115</v>
      </c>
      <c r="F123" s="140" t="s">
        <v>116</v>
      </c>
      <c r="I123" s="141"/>
      <c r="L123" s="28"/>
      <c r="M123" s="142"/>
      <c r="T123" s="52"/>
      <c r="AT123" s="13" t="s">
        <v>115</v>
      </c>
      <c r="AU123" s="13" t="s">
        <v>83</v>
      </c>
    </row>
    <row r="124" spans="2:65" s="1" customFormat="1" ht="21.75" customHeight="1">
      <c r="B124" s="28"/>
      <c r="C124" s="125" t="s">
        <v>83</v>
      </c>
      <c r="D124" s="125" t="s">
        <v>109</v>
      </c>
      <c r="E124" s="126" t="s">
        <v>117</v>
      </c>
      <c r="F124" s="127" t="s">
        <v>118</v>
      </c>
      <c r="G124" s="128" t="s">
        <v>112</v>
      </c>
      <c r="H124" s="129">
        <v>1</v>
      </c>
      <c r="I124" s="130"/>
      <c r="J124" s="131">
        <f>ROUND(I124*H124,2)</f>
        <v>0</v>
      </c>
      <c r="K124" s="132"/>
      <c r="L124" s="28"/>
      <c r="M124" s="133" t="s">
        <v>1</v>
      </c>
      <c r="N124" s="134" t="s">
        <v>39</v>
      </c>
      <c r="P124" s="135">
        <f>O124*H124</f>
        <v>0</v>
      </c>
      <c r="Q124" s="135">
        <v>0</v>
      </c>
      <c r="R124" s="135">
        <f>Q124*H124</f>
        <v>0</v>
      </c>
      <c r="S124" s="135">
        <v>0</v>
      </c>
      <c r="T124" s="136">
        <f>S124*H124</f>
        <v>0</v>
      </c>
      <c r="AR124" s="137" t="s">
        <v>113</v>
      </c>
      <c r="AT124" s="137" t="s">
        <v>109</v>
      </c>
      <c r="AU124" s="137" t="s">
        <v>83</v>
      </c>
      <c r="AY124" s="13" t="s">
        <v>107</v>
      </c>
      <c r="BE124" s="138">
        <f>IF(N124="základní",J124,0)</f>
        <v>0</v>
      </c>
      <c r="BF124" s="138">
        <f>IF(N124="snížená",J124,0)</f>
        <v>0</v>
      </c>
      <c r="BG124" s="138">
        <f>IF(N124="zákl. přenesená",J124,0)</f>
        <v>0</v>
      </c>
      <c r="BH124" s="138">
        <f>IF(N124="sníž. přenesená",J124,0)</f>
        <v>0</v>
      </c>
      <c r="BI124" s="138">
        <f>IF(N124="nulová",J124,0)</f>
        <v>0</v>
      </c>
      <c r="BJ124" s="13" t="s">
        <v>81</v>
      </c>
      <c r="BK124" s="138">
        <f>ROUND(I124*H124,2)</f>
        <v>0</v>
      </c>
      <c r="BL124" s="13" t="s">
        <v>113</v>
      </c>
      <c r="BM124" s="137" t="s">
        <v>119</v>
      </c>
    </row>
    <row r="125" spans="2:65" s="1" customFormat="1" ht="19.5">
      <c r="B125" s="28"/>
      <c r="D125" s="139" t="s">
        <v>115</v>
      </c>
      <c r="F125" s="140" t="s">
        <v>120</v>
      </c>
      <c r="I125" s="141"/>
      <c r="L125" s="28"/>
      <c r="M125" s="142"/>
      <c r="T125" s="52"/>
      <c r="AT125" s="13" t="s">
        <v>115</v>
      </c>
      <c r="AU125" s="13" t="s">
        <v>83</v>
      </c>
    </row>
    <row r="126" spans="2:65" s="1" customFormat="1" ht="24.2" customHeight="1">
      <c r="B126" s="28"/>
      <c r="C126" s="125" t="s">
        <v>106</v>
      </c>
      <c r="D126" s="125" t="s">
        <v>109</v>
      </c>
      <c r="E126" s="126" t="s">
        <v>121</v>
      </c>
      <c r="F126" s="127" t="s">
        <v>122</v>
      </c>
      <c r="G126" s="128" t="s">
        <v>112</v>
      </c>
      <c r="H126" s="129">
        <v>8</v>
      </c>
      <c r="I126" s="130"/>
      <c r="J126" s="131">
        <f>ROUND(I126*H126,2)</f>
        <v>0</v>
      </c>
      <c r="K126" s="132"/>
      <c r="L126" s="28"/>
      <c r="M126" s="133" t="s">
        <v>1</v>
      </c>
      <c r="N126" s="134" t="s">
        <v>39</v>
      </c>
      <c r="P126" s="135">
        <f>O126*H126</f>
        <v>0</v>
      </c>
      <c r="Q126" s="135">
        <v>0</v>
      </c>
      <c r="R126" s="135">
        <f>Q126*H126</f>
        <v>0</v>
      </c>
      <c r="S126" s="135">
        <v>0</v>
      </c>
      <c r="T126" s="136">
        <f>S126*H126</f>
        <v>0</v>
      </c>
      <c r="AR126" s="137" t="s">
        <v>113</v>
      </c>
      <c r="AT126" s="137" t="s">
        <v>109</v>
      </c>
      <c r="AU126" s="137" t="s">
        <v>83</v>
      </c>
      <c r="AY126" s="13" t="s">
        <v>107</v>
      </c>
      <c r="BE126" s="138">
        <f>IF(N126="základní",J126,0)</f>
        <v>0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3" t="s">
        <v>81</v>
      </c>
      <c r="BK126" s="138">
        <f>ROUND(I126*H126,2)</f>
        <v>0</v>
      </c>
      <c r="BL126" s="13" t="s">
        <v>113</v>
      </c>
      <c r="BM126" s="137" t="s">
        <v>123</v>
      </c>
    </row>
    <row r="127" spans="2:65" s="1" customFormat="1" ht="78">
      <c r="B127" s="28"/>
      <c r="D127" s="139" t="s">
        <v>115</v>
      </c>
      <c r="F127" s="140" t="s">
        <v>124</v>
      </c>
      <c r="I127" s="141"/>
      <c r="L127" s="28"/>
      <c r="M127" s="142"/>
      <c r="T127" s="52"/>
      <c r="AT127" s="13" t="s">
        <v>115</v>
      </c>
      <c r="AU127" s="13" t="s">
        <v>83</v>
      </c>
    </row>
    <row r="128" spans="2:65" s="1" customFormat="1" ht="37.9" customHeight="1">
      <c r="B128" s="28"/>
      <c r="C128" s="125" t="s">
        <v>125</v>
      </c>
      <c r="D128" s="125" t="s">
        <v>109</v>
      </c>
      <c r="E128" s="126" t="s">
        <v>126</v>
      </c>
      <c r="F128" s="127" t="s">
        <v>127</v>
      </c>
      <c r="G128" s="128" t="s">
        <v>112</v>
      </c>
      <c r="H128" s="129">
        <v>1</v>
      </c>
      <c r="I128" s="130"/>
      <c r="J128" s="131">
        <f>ROUND(I128*H128,2)</f>
        <v>0</v>
      </c>
      <c r="K128" s="132"/>
      <c r="L128" s="28"/>
      <c r="M128" s="133" t="s">
        <v>1</v>
      </c>
      <c r="N128" s="134" t="s">
        <v>39</v>
      </c>
      <c r="P128" s="135">
        <f>O128*H128</f>
        <v>0</v>
      </c>
      <c r="Q128" s="135">
        <v>0</v>
      </c>
      <c r="R128" s="135">
        <f>Q128*H128</f>
        <v>0</v>
      </c>
      <c r="S128" s="135">
        <v>0</v>
      </c>
      <c r="T128" s="136">
        <f>S128*H128</f>
        <v>0</v>
      </c>
      <c r="AR128" s="137" t="s">
        <v>113</v>
      </c>
      <c r="AT128" s="137" t="s">
        <v>109</v>
      </c>
      <c r="AU128" s="137" t="s">
        <v>83</v>
      </c>
      <c r="AY128" s="13" t="s">
        <v>107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3" t="s">
        <v>81</v>
      </c>
      <c r="BK128" s="138">
        <f>ROUND(I128*H128,2)</f>
        <v>0</v>
      </c>
      <c r="BL128" s="13" t="s">
        <v>113</v>
      </c>
      <c r="BM128" s="137" t="s">
        <v>128</v>
      </c>
    </row>
    <row r="129" spans="2:65" s="1" customFormat="1" ht="19.5">
      <c r="B129" s="28"/>
      <c r="D129" s="139" t="s">
        <v>115</v>
      </c>
      <c r="F129" s="140" t="s">
        <v>127</v>
      </c>
      <c r="I129" s="141"/>
      <c r="L129" s="28"/>
      <c r="M129" s="142"/>
      <c r="T129" s="52"/>
      <c r="AT129" s="13" t="s">
        <v>115</v>
      </c>
      <c r="AU129" s="13" t="s">
        <v>83</v>
      </c>
    </row>
    <row r="130" spans="2:65" s="1" customFormat="1" ht="24.2" customHeight="1">
      <c r="B130" s="28"/>
      <c r="C130" s="125" t="s">
        <v>129</v>
      </c>
      <c r="D130" s="125" t="s">
        <v>109</v>
      </c>
      <c r="E130" s="126" t="s">
        <v>130</v>
      </c>
      <c r="F130" s="127" t="s">
        <v>131</v>
      </c>
      <c r="G130" s="128" t="s">
        <v>112</v>
      </c>
      <c r="H130" s="129">
        <v>1</v>
      </c>
      <c r="I130" s="130"/>
      <c r="J130" s="131">
        <f>ROUND(I130*H130,2)</f>
        <v>0</v>
      </c>
      <c r="K130" s="132"/>
      <c r="L130" s="28"/>
      <c r="M130" s="133" t="s">
        <v>1</v>
      </c>
      <c r="N130" s="134" t="s">
        <v>39</v>
      </c>
      <c r="P130" s="135">
        <f>O130*H130</f>
        <v>0</v>
      </c>
      <c r="Q130" s="135">
        <v>0</v>
      </c>
      <c r="R130" s="135">
        <f>Q130*H130</f>
        <v>0</v>
      </c>
      <c r="S130" s="135">
        <v>0</v>
      </c>
      <c r="T130" s="136">
        <f>S130*H130</f>
        <v>0</v>
      </c>
      <c r="AR130" s="137" t="s">
        <v>113</v>
      </c>
      <c r="AT130" s="137" t="s">
        <v>109</v>
      </c>
      <c r="AU130" s="137" t="s">
        <v>83</v>
      </c>
      <c r="AY130" s="13" t="s">
        <v>107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3" t="s">
        <v>81</v>
      </c>
      <c r="BK130" s="138">
        <f>ROUND(I130*H130,2)</f>
        <v>0</v>
      </c>
      <c r="BL130" s="13" t="s">
        <v>113</v>
      </c>
      <c r="BM130" s="137" t="s">
        <v>132</v>
      </c>
    </row>
    <row r="131" spans="2:65" s="1" customFormat="1" ht="19.5">
      <c r="B131" s="28"/>
      <c r="D131" s="139" t="s">
        <v>115</v>
      </c>
      <c r="F131" s="140" t="s">
        <v>133</v>
      </c>
      <c r="I131" s="141"/>
      <c r="L131" s="28"/>
      <c r="M131" s="142"/>
      <c r="T131" s="52"/>
      <c r="AT131" s="13" t="s">
        <v>115</v>
      </c>
      <c r="AU131" s="13" t="s">
        <v>83</v>
      </c>
    </row>
    <row r="132" spans="2:65" s="1" customFormat="1" ht="24.2" customHeight="1">
      <c r="B132" s="28"/>
      <c r="C132" s="125" t="s">
        <v>134</v>
      </c>
      <c r="D132" s="125" t="s">
        <v>109</v>
      </c>
      <c r="E132" s="126" t="s">
        <v>135</v>
      </c>
      <c r="F132" s="127" t="s">
        <v>136</v>
      </c>
      <c r="G132" s="128" t="s">
        <v>112</v>
      </c>
      <c r="H132" s="129">
        <v>1</v>
      </c>
      <c r="I132" s="130"/>
      <c r="J132" s="131">
        <f>ROUND(I132*H132,2)</f>
        <v>0</v>
      </c>
      <c r="K132" s="132"/>
      <c r="L132" s="28"/>
      <c r="M132" s="133" t="s">
        <v>1</v>
      </c>
      <c r="N132" s="134" t="s">
        <v>39</v>
      </c>
      <c r="P132" s="135">
        <f>O132*H132</f>
        <v>0</v>
      </c>
      <c r="Q132" s="135">
        <v>0</v>
      </c>
      <c r="R132" s="135">
        <f>Q132*H132</f>
        <v>0</v>
      </c>
      <c r="S132" s="135">
        <v>0</v>
      </c>
      <c r="T132" s="136">
        <f>S132*H132</f>
        <v>0</v>
      </c>
      <c r="AR132" s="137" t="s">
        <v>113</v>
      </c>
      <c r="AT132" s="137" t="s">
        <v>109</v>
      </c>
      <c r="AU132" s="137" t="s">
        <v>83</v>
      </c>
      <c r="AY132" s="13" t="s">
        <v>107</v>
      </c>
      <c r="BE132" s="138">
        <f>IF(N132="základní",J132,0)</f>
        <v>0</v>
      </c>
      <c r="BF132" s="138">
        <f>IF(N132="snížená",J132,0)</f>
        <v>0</v>
      </c>
      <c r="BG132" s="138">
        <f>IF(N132="zákl. přenesená",J132,0)</f>
        <v>0</v>
      </c>
      <c r="BH132" s="138">
        <f>IF(N132="sníž. přenesená",J132,0)</f>
        <v>0</v>
      </c>
      <c r="BI132" s="138">
        <f>IF(N132="nulová",J132,0)</f>
        <v>0</v>
      </c>
      <c r="BJ132" s="13" t="s">
        <v>81</v>
      </c>
      <c r="BK132" s="138">
        <f>ROUND(I132*H132,2)</f>
        <v>0</v>
      </c>
      <c r="BL132" s="13" t="s">
        <v>113</v>
      </c>
      <c r="BM132" s="137" t="s">
        <v>137</v>
      </c>
    </row>
    <row r="133" spans="2:65" s="1" customFormat="1" ht="29.25">
      <c r="B133" s="28"/>
      <c r="D133" s="139" t="s">
        <v>115</v>
      </c>
      <c r="F133" s="140" t="s">
        <v>138</v>
      </c>
      <c r="I133" s="141"/>
      <c r="L133" s="28"/>
      <c r="M133" s="142"/>
      <c r="T133" s="52"/>
      <c r="AT133" s="13" t="s">
        <v>115</v>
      </c>
      <c r="AU133" s="13" t="s">
        <v>83</v>
      </c>
    </row>
    <row r="134" spans="2:65" s="1" customFormat="1" ht="24.2" customHeight="1">
      <c r="B134" s="28"/>
      <c r="C134" s="125" t="s">
        <v>139</v>
      </c>
      <c r="D134" s="125" t="s">
        <v>109</v>
      </c>
      <c r="E134" s="126" t="s">
        <v>140</v>
      </c>
      <c r="F134" s="127" t="s">
        <v>141</v>
      </c>
      <c r="G134" s="128" t="s">
        <v>112</v>
      </c>
      <c r="H134" s="129">
        <v>1</v>
      </c>
      <c r="I134" s="130"/>
      <c r="J134" s="131">
        <f>ROUND(I134*H134,2)</f>
        <v>0</v>
      </c>
      <c r="K134" s="132"/>
      <c r="L134" s="28"/>
      <c r="M134" s="133" t="s">
        <v>1</v>
      </c>
      <c r="N134" s="134" t="s">
        <v>39</v>
      </c>
      <c r="P134" s="135">
        <f>O134*H134</f>
        <v>0</v>
      </c>
      <c r="Q134" s="135">
        <v>0</v>
      </c>
      <c r="R134" s="135">
        <f>Q134*H134</f>
        <v>0</v>
      </c>
      <c r="S134" s="135">
        <v>0</v>
      </c>
      <c r="T134" s="136">
        <f>S134*H134</f>
        <v>0</v>
      </c>
      <c r="AR134" s="137" t="s">
        <v>113</v>
      </c>
      <c r="AT134" s="137" t="s">
        <v>109</v>
      </c>
      <c r="AU134" s="137" t="s">
        <v>83</v>
      </c>
      <c r="AY134" s="13" t="s">
        <v>107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3" t="s">
        <v>81</v>
      </c>
      <c r="BK134" s="138">
        <f>ROUND(I134*H134,2)</f>
        <v>0</v>
      </c>
      <c r="BL134" s="13" t="s">
        <v>113</v>
      </c>
      <c r="BM134" s="137" t="s">
        <v>142</v>
      </c>
    </row>
    <row r="135" spans="2:65" s="1" customFormat="1" ht="19.5">
      <c r="B135" s="28"/>
      <c r="D135" s="139" t="s">
        <v>115</v>
      </c>
      <c r="F135" s="140" t="s">
        <v>141</v>
      </c>
      <c r="I135" s="141"/>
      <c r="L135" s="28"/>
      <c r="M135" s="142"/>
      <c r="T135" s="52"/>
      <c r="AT135" s="13" t="s">
        <v>115</v>
      </c>
      <c r="AU135" s="13" t="s">
        <v>83</v>
      </c>
    </row>
    <row r="136" spans="2:65" s="1" customFormat="1" ht="24.2" customHeight="1">
      <c r="B136" s="28"/>
      <c r="C136" s="125" t="s">
        <v>143</v>
      </c>
      <c r="D136" s="125" t="s">
        <v>109</v>
      </c>
      <c r="E136" s="126" t="s">
        <v>144</v>
      </c>
      <c r="F136" s="127" t="s">
        <v>145</v>
      </c>
      <c r="G136" s="128" t="s">
        <v>112</v>
      </c>
      <c r="H136" s="129">
        <v>3</v>
      </c>
      <c r="I136" s="130"/>
      <c r="J136" s="131">
        <f>ROUND(I136*H136,2)</f>
        <v>0</v>
      </c>
      <c r="K136" s="132"/>
      <c r="L136" s="28"/>
      <c r="M136" s="133" t="s">
        <v>1</v>
      </c>
      <c r="N136" s="134" t="s">
        <v>39</v>
      </c>
      <c r="P136" s="135">
        <f>O136*H136</f>
        <v>0</v>
      </c>
      <c r="Q136" s="135">
        <v>0</v>
      </c>
      <c r="R136" s="135">
        <f>Q136*H136</f>
        <v>0</v>
      </c>
      <c r="S136" s="135">
        <v>0</v>
      </c>
      <c r="T136" s="136">
        <f>S136*H136</f>
        <v>0</v>
      </c>
      <c r="AR136" s="137" t="s">
        <v>113</v>
      </c>
      <c r="AT136" s="137" t="s">
        <v>109</v>
      </c>
      <c r="AU136" s="137" t="s">
        <v>83</v>
      </c>
      <c r="AY136" s="13" t="s">
        <v>107</v>
      </c>
      <c r="BE136" s="138">
        <f>IF(N136="základní",J136,0)</f>
        <v>0</v>
      </c>
      <c r="BF136" s="138">
        <f>IF(N136="snížená",J136,0)</f>
        <v>0</v>
      </c>
      <c r="BG136" s="138">
        <f>IF(N136="zákl. přenesená",J136,0)</f>
        <v>0</v>
      </c>
      <c r="BH136" s="138">
        <f>IF(N136="sníž. přenesená",J136,0)</f>
        <v>0</v>
      </c>
      <c r="BI136" s="138">
        <f>IF(N136="nulová",J136,0)</f>
        <v>0</v>
      </c>
      <c r="BJ136" s="13" t="s">
        <v>81</v>
      </c>
      <c r="BK136" s="138">
        <f>ROUND(I136*H136,2)</f>
        <v>0</v>
      </c>
      <c r="BL136" s="13" t="s">
        <v>113</v>
      </c>
      <c r="BM136" s="137" t="s">
        <v>146</v>
      </c>
    </row>
    <row r="137" spans="2:65" s="1" customFormat="1" ht="29.25">
      <c r="B137" s="28"/>
      <c r="D137" s="139" t="s">
        <v>115</v>
      </c>
      <c r="F137" s="140" t="s">
        <v>147</v>
      </c>
      <c r="I137" s="141"/>
      <c r="L137" s="28"/>
      <c r="M137" s="142"/>
      <c r="T137" s="52"/>
      <c r="AT137" s="13" t="s">
        <v>115</v>
      </c>
      <c r="AU137" s="13" t="s">
        <v>83</v>
      </c>
    </row>
    <row r="138" spans="2:65" s="1" customFormat="1" ht="16.5" customHeight="1">
      <c r="B138" s="28"/>
      <c r="C138" s="125" t="s">
        <v>148</v>
      </c>
      <c r="D138" s="125" t="s">
        <v>109</v>
      </c>
      <c r="E138" s="126" t="s">
        <v>149</v>
      </c>
      <c r="F138" s="127" t="s">
        <v>150</v>
      </c>
      <c r="G138" s="128" t="s">
        <v>112</v>
      </c>
      <c r="H138" s="129">
        <v>1</v>
      </c>
      <c r="I138" s="130"/>
      <c r="J138" s="131">
        <f>ROUND(I138*H138,2)</f>
        <v>0</v>
      </c>
      <c r="K138" s="132"/>
      <c r="L138" s="28"/>
      <c r="M138" s="133" t="s">
        <v>1</v>
      </c>
      <c r="N138" s="134" t="s">
        <v>39</v>
      </c>
      <c r="P138" s="135">
        <f>O138*H138</f>
        <v>0</v>
      </c>
      <c r="Q138" s="135">
        <v>0</v>
      </c>
      <c r="R138" s="135">
        <f>Q138*H138</f>
        <v>0</v>
      </c>
      <c r="S138" s="135">
        <v>0</v>
      </c>
      <c r="T138" s="136">
        <f>S138*H138</f>
        <v>0</v>
      </c>
      <c r="AR138" s="137" t="s">
        <v>113</v>
      </c>
      <c r="AT138" s="137" t="s">
        <v>109</v>
      </c>
      <c r="AU138" s="137" t="s">
        <v>83</v>
      </c>
      <c r="AY138" s="13" t="s">
        <v>107</v>
      </c>
      <c r="BE138" s="138">
        <f>IF(N138="základní",J138,0)</f>
        <v>0</v>
      </c>
      <c r="BF138" s="138">
        <f>IF(N138="snížená",J138,0)</f>
        <v>0</v>
      </c>
      <c r="BG138" s="138">
        <f>IF(N138="zákl. přenesená",J138,0)</f>
        <v>0</v>
      </c>
      <c r="BH138" s="138">
        <f>IF(N138="sníž. přenesená",J138,0)</f>
        <v>0</v>
      </c>
      <c r="BI138" s="138">
        <f>IF(N138="nulová",J138,0)</f>
        <v>0</v>
      </c>
      <c r="BJ138" s="13" t="s">
        <v>81</v>
      </c>
      <c r="BK138" s="138">
        <f>ROUND(I138*H138,2)</f>
        <v>0</v>
      </c>
      <c r="BL138" s="13" t="s">
        <v>113</v>
      </c>
      <c r="BM138" s="137" t="s">
        <v>151</v>
      </c>
    </row>
    <row r="139" spans="2:65" s="1" customFormat="1" ht="19.5">
      <c r="B139" s="28"/>
      <c r="D139" s="139" t="s">
        <v>115</v>
      </c>
      <c r="F139" s="140" t="s">
        <v>152</v>
      </c>
      <c r="I139" s="141"/>
      <c r="L139" s="28"/>
      <c r="M139" s="142"/>
      <c r="T139" s="52"/>
      <c r="AT139" s="13" t="s">
        <v>115</v>
      </c>
      <c r="AU139" s="13" t="s">
        <v>83</v>
      </c>
    </row>
    <row r="140" spans="2:65" s="1" customFormat="1" ht="21.75" customHeight="1">
      <c r="B140" s="28"/>
      <c r="C140" s="125" t="s">
        <v>153</v>
      </c>
      <c r="D140" s="125" t="s">
        <v>109</v>
      </c>
      <c r="E140" s="126" t="s">
        <v>154</v>
      </c>
      <c r="F140" s="127" t="s">
        <v>155</v>
      </c>
      <c r="G140" s="128" t="s">
        <v>112</v>
      </c>
      <c r="H140" s="129">
        <v>1</v>
      </c>
      <c r="I140" s="130"/>
      <c r="J140" s="131">
        <f>ROUND(I140*H140,2)</f>
        <v>0</v>
      </c>
      <c r="K140" s="132"/>
      <c r="L140" s="28"/>
      <c r="M140" s="133" t="s">
        <v>1</v>
      </c>
      <c r="N140" s="134" t="s">
        <v>39</v>
      </c>
      <c r="P140" s="135">
        <f>O140*H140</f>
        <v>0</v>
      </c>
      <c r="Q140" s="135">
        <v>0</v>
      </c>
      <c r="R140" s="135">
        <f>Q140*H140</f>
        <v>0</v>
      </c>
      <c r="S140" s="135">
        <v>0</v>
      </c>
      <c r="T140" s="136">
        <f>S140*H140</f>
        <v>0</v>
      </c>
      <c r="AR140" s="137" t="s">
        <v>113</v>
      </c>
      <c r="AT140" s="137" t="s">
        <v>109</v>
      </c>
      <c r="AU140" s="137" t="s">
        <v>83</v>
      </c>
      <c r="AY140" s="13" t="s">
        <v>107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13" t="s">
        <v>81</v>
      </c>
      <c r="BK140" s="138">
        <f>ROUND(I140*H140,2)</f>
        <v>0</v>
      </c>
      <c r="BL140" s="13" t="s">
        <v>113</v>
      </c>
      <c r="BM140" s="137" t="s">
        <v>156</v>
      </c>
    </row>
    <row r="141" spans="2:65" s="1" customFormat="1" ht="11.25">
      <c r="B141" s="28"/>
      <c r="D141" s="139" t="s">
        <v>115</v>
      </c>
      <c r="F141" s="140" t="s">
        <v>155</v>
      </c>
      <c r="I141" s="141"/>
      <c r="L141" s="28"/>
      <c r="M141" s="142"/>
      <c r="T141" s="52"/>
      <c r="AT141" s="13" t="s">
        <v>115</v>
      </c>
      <c r="AU141" s="13" t="s">
        <v>83</v>
      </c>
    </row>
    <row r="142" spans="2:65" s="1" customFormat="1" ht="24.2" customHeight="1">
      <c r="B142" s="28"/>
      <c r="C142" s="125" t="s">
        <v>157</v>
      </c>
      <c r="D142" s="125" t="s">
        <v>109</v>
      </c>
      <c r="E142" s="126" t="s">
        <v>158</v>
      </c>
      <c r="F142" s="127" t="s">
        <v>159</v>
      </c>
      <c r="G142" s="128" t="s">
        <v>112</v>
      </c>
      <c r="H142" s="129">
        <v>1</v>
      </c>
      <c r="I142" s="130"/>
      <c r="J142" s="131">
        <f>ROUND(I142*H142,2)</f>
        <v>0</v>
      </c>
      <c r="K142" s="132"/>
      <c r="L142" s="28"/>
      <c r="M142" s="133" t="s">
        <v>1</v>
      </c>
      <c r="N142" s="134" t="s">
        <v>39</v>
      </c>
      <c r="P142" s="135">
        <f>O142*H142</f>
        <v>0</v>
      </c>
      <c r="Q142" s="135">
        <v>0</v>
      </c>
      <c r="R142" s="135">
        <f>Q142*H142</f>
        <v>0</v>
      </c>
      <c r="S142" s="135">
        <v>0</v>
      </c>
      <c r="T142" s="136">
        <f>S142*H142</f>
        <v>0</v>
      </c>
      <c r="AR142" s="137" t="s">
        <v>113</v>
      </c>
      <c r="AT142" s="137" t="s">
        <v>109</v>
      </c>
      <c r="AU142" s="137" t="s">
        <v>83</v>
      </c>
      <c r="AY142" s="13" t="s">
        <v>107</v>
      </c>
      <c r="BE142" s="138">
        <f>IF(N142="základní",J142,0)</f>
        <v>0</v>
      </c>
      <c r="BF142" s="138">
        <f>IF(N142="snížená",J142,0)</f>
        <v>0</v>
      </c>
      <c r="BG142" s="138">
        <f>IF(N142="zákl. přenesená",J142,0)</f>
        <v>0</v>
      </c>
      <c r="BH142" s="138">
        <f>IF(N142="sníž. přenesená",J142,0)</f>
        <v>0</v>
      </c>
      <c r="BI142" s="138">
        <f>IF(N142="nulová",J142,0)</f>
        <v>0</v>
      </c>
      <c r="BJ142" s="13" t="s">
        <v>81</v>
      </c>
      <c r="BK142" s="138">
        <f>ROUND(I142*H142,2)</f>
        <v>0</v>
      </c>
      <c r="BL142" s="13" t="s">
        <v>113</v>
      </c>
      <c r="BM142" s="137" t="s">
        <v>160</v>
      </c>
    </row>
    <row r="143" spans="2:65" s="1" customFormat="1" ht="11.25">
      <c r="B143" s="28"/>
      <c r="D143" s="139" t="s">
        <v>115</v>
      </c>
      <c r="F143" s="140" t="s">
        <v>159</v>
      </c>
      <c r="I143" s="141"/>
      <c r="L143" s="28"/>
      <c r="M143" s="142"/>
      <c r="T143" s="52"/>
      <c r="AT143" s="13" t="s">
        <v>115</v>
      </c>
      <c r="AU143" s="13" t="s">
        <v>83</v>
      </c>
    </row>
    <row r="144" spans="2:65" s="1" customFormat="1" ht="24.2" customHeight="1">
      <c r="B144" s="28"/>
      <c r="C144" s="125" t="s">
        <v>161</v>
      </c>
      <c r="D144" s="125" t="s">
        <v>109</v>
      </c>
      <c r="E144" s="126" t="s">
        <v>162</v>
      </c>
      <c r="F144" s="127" t="s">
        <v>163</v>
      </c>
      <c r="G144" s="128" t="s">
        <v>112</v>
      </c>
      <c r="H144" s="129">
        <v>1</v>
      </c>
      <c r="I144" s="130"/>
      <c r="J144" s="131">
        <f>ROUND(I144*H144,2)</f>
        <v>0</v>
      </c>
      <c r="K144" s="132"/>
      <c r="L144" s="28"/>
      <c r="M144" s="133" t="s">
        <v>1</v>
      </c>
      <c r="N144" s="134" t="s">
        <v>39</v>
      </c>
      <c r="P144" s="135">
        <f>O144*H144</f>
        <v>0</v>
      </c>
      <c r="Q144" s="135">
        <v>0</v>
      </c>
      <c r="R144" s="135">
        <f>Q144*H144</f>
        <v>0</v>
      </c>
      <c r="S144" s="135">
        <v>0</v>
      </c>
      <c r="T144" s="136">
        <f>S144*H144</f>
        <v>0</v>
      </c>
      <c r="AR144" s="137" t="s">
        <v>113</v>
      </c>
      <c r="AT144" s="137" t="s">
        <v>109</v>
      </c>
      <c r="AU144" s="137" t="s">
        <v>83</v>
      </c>
      <c r="AY144" s="13" t="s">
        <v>107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3" t="s">
        <v>81</v>
      </c>
      <c r="BK144" s="138">
        <f>ROUND(I144*H144,2)</f>
        <v>0</v>
      </c>
      <c r="BL144" s="13" t="s">
        <v>113</v>
      </c>
      <c r="BM144" s="137" t="s">
        <v>164</v>
      </c>
    </row>
    <row r="145" spans="2:65" s="1" customFormat="1" ht="11.25">
      <c r="B145" s="28"/>
      <c r="D145" s="139" t="s">
        <v>115</v>
      </c>
      <c r="F145" s="140" t="s">
        <v>163</v>
      </c>
      <c r="I145" s="141"/>
      <c r="L145" s="28"/>
      <c r="M145" s="142"/>
      <c r="T145" s="52"/>
      <c r="AT145" s="13" t="s">
        <v>115</v>
      </c>
      <c r="AU145" s="13" t="s">
        <v>83</v>
      </c>
    </row>
    <row r="146" spans="2:65" s="1" customFormat="1" ht="16.5" customHeight="1">
      <c r="B146" s="28"/>
      <c r="C146" s="125" t="s">
        <v>165</v>
      </c>
      <c r="D146" s="125" t="s">
        <v>109</v>
      </c>
      <c r="E146" s="126" t="s">
        <v>166</v>
      </c>
      <c r="F146" s="127" t="s">
        <v>167</v>
      </c>
      <c r="G146" s="128" t="s">
        <v>112</v>
      </c>
      <c r="H146" s="129">
        <v>1</v>
      </c>
      <c r="I146" s="130"/>
      <c r="J146" s="131">
        <f>ROUND(I146*H146,2)</f>
        <v>0</v>
      </c>
      <c r="K146" s="132"/>
      <c r="L146" s="28"/>
      <c r="M146" s="133" t="s">
        <v>1</v>
      </c>
      <c r="N146" s="134" t="s">
        <v>39</v>
      </c>
      <c r="P146" s="135">
        <f>O146*H146</f>
        <v>0</v>
      </c>
      <c r="Q146" s="135">
        <v>0</v>
      </c>
      <c r="R146" s="135">
        <f>Q146*H146</f>
        <v>0</v>
      </c>
      <c r="S146" s="135">
        <v>0</v>
      </c>
      <c r="T146" s="136">
        <f>S146*H146</f>
        <v>0</v>
      </c>
      <c r="AR146" s="137" t="s">
        <v>113</v>
      </c>
      <c r="AT146" s="137" t="s">
        <v>109</v>
      </c>
      <c r="AU146" s="137" t="s">
        <v>83</v>
      </c>
      <c r="AY146" s="13" t="s">
        <v>107</v>
      </c>
      <c r="BE146" s="138">
        <f>IF(N146="základní",J146,0)</f>
        <v>0</v>
      </c>
      <c r="BF146" s="138">
        <f>IF(N146="snížená",J146,0)</f>
        <v>0</v>
      </c>
      <c r="BG146" s="138">
        <f>IF(N146="zákl. přenesená",J146,0)</f>
        <v>0</v>
      </c>
      <c r="BH146" s="138">
        <f>IF(N146="sníž. přenesená",J146,0)</f>
        <v>0</v>
      </c>
      <c r="BI146" s="138">
        <f>IF(N146="nulová",J146,0)</f>
        <v>0</v>
      </c>
      <c r="BJ146" s="13" t="s">
        <v>81</v>
      </c>
      <c r="BK146" s="138">
        <f>ROUND(I146*H146,2)</f>
        <v>0</v>
      </c>
      <c r="BL146" s="13" t="s">
        <v>113</v>
      </c>
      <c r="BM146" s="137" t="s">
        <v>168</v>
      </c>
    </row>
    <row r="147" spans="2:65" s="1" customFormat="1" ht="11.25">
      <c r="B147" s="28"/>
      <c r="D147" s="139" t="s">
        <v>115</v>
      </c>
      <c r="F147" s="140" t="s">
        <v>167</v>
      </c>
      <c r="I147" s="141"/>
      <c r="L147" s="28"/>
      <c r="M147" s="142"/>
      <c r="T147" s="52"/>
      <c r="AT147" s="13" t="s">
        <v>115</v>
      </c>
      <c r="AU147" s="13" t="s">
        <v>83</v>
      </c>
    </row>
    <row r="148" spans="2:65" s="1" customFormat="1" ht="24.2" customHeight="1">
      <c r="B148" s="28"/>
      <c r="C148" s="125" t="s">
        <v>169</v>
      </c>
      <c r="D148" s="125" t="s">
        <v>109</v>
      </c>
      <c r="E148" s="126" t="s">
        <v>170</v>
      </c>
      <c r="F148" s="127" t="s">
        <v>171</v>
      </c>
      <c r="G148" s="128" t="s">
        <v>112</v>
      </c>
      <c r="H148" s="129">
        <v>1</v>
      </c>
      <c r="I148" s="130"/>
      <c r="J148" s="131">
        <f>ROUND(I148*H148,2)</f>
        <v>0</v>
      </c>
      <c r="K148" s="132"/>
      <c r="L148" s="28"/>
      <c r="M148" s="133" t="s">
        <v>1</v>
      </c>
      <c r="N148" s="134" t="s">
        <v>39</v>
      </c>
      <c r="P148" s="135">
        <f>O148*H148</f>
        <v>0</v>
      </c>
      <c r="Q148" s="135">
        <v>0</v>
      </c>
      <c r="R148" s="135">
        <f>Q148*H148</f>
        <v>0</v>
      </c>
      <c r="S148" s="135">
        <v>0</v>
      </c>
      <c r="T148" s="136">
        <f>S148*H148</f>
        <v>0</v>
      </c>
      <c r="AR148" s="137" t="s">
        <v>113</v>
      </c>
      <c r="AT148" s="137" t="s">
        <v>109</v>
      </c>
      <c r="AU148" s="137" t="s">
        <v>83</v>
      </c>
      <c r="AY148" s="13" t="s">
        <v>107</v>
      </c>
      <c r="BE148" s="138">
        <f>IF(N148="základní",J148,0)</f>
        <v>0</v>
      </c>
      <c r="BF148" s="138">
        <f>IF(N148="snížená",J148,0)</f>
        <v>0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3" t="s">
        <v>81</v>
      </c>
      <c r="BK148" s="138">
        <f>ROUND(I148*H148,2)</f>
        <v>0</v>
      </c>
      <c r="BL148" s="13" t="s">
        <v>113</v>
      </c>
      <c r="BM148" s="137" t="s">
        <v>172</v>
      </c>
    </row>
    <row r="149" spans="2:65" s="1" customFormat="1" ht="19.5">
      <c r="B149" s="28"/>
      <c r="D149" s="139" t="s">
        <v>115</v>
      </c>
      <c r="F149" s="140" t="s">
        <v>173</v>
      </c>
      <c r="I149" s="141"/>
      <c r="L149" s="28"/>
      <c r="M149" s="142"/>
      <c r="T149" s="52"/>
      <c r="AT149" s="13" t="s">
        <v>115</v>
      </c>
      <c r="AU149" s="13" t="s">
        <v>83</v>
      </c>
    </row>
    <row r="150" spans="2:65" s="1" customFormat="1" ht="21.75" customHeight="1">
      <c r="B150" s="28"/>
      <c r="C150" s="125" t="s">
        <v>8</v>
      </c>
      <c r="D150" s="125" t="s">
        <v>109</v>
      </c>
      <c r="E150" s="126" t="s">
        <v>174</v>
      </c>
      <c r="F150" s="127" t="s">
        <v>175</v>
      </c>
      <c r="G150" s="128" t="s">
        <v>112</v>
      </c>
      <c r="H150" s="129">
        <v>1</v>
      </c>
      <c r="I150" s="130"/>
      <c r="J150" s="131">
        <f>ROUND(I150*H150,2)</f>
        <v>0</v>
      </c>
      <c r="K150" s="132"/>
      <c r="L150" s="28"/>
      <c r="M150" s="133" t="s">
        <v>1</v>
      </c>
      <c r="N150" s="134" t="s">
        <v>39</v>
      </c>
      <c r="P150" s="135">
        <f>O150*H150</f>
        <v>0</v>
      </c>
      <c r="Q150" s="135">
        <v>0</v>
      </c>
      <c r="R150" s="135">
        <f>Q150*H150</f>
        <v>0</v>
      </c>
      <c r="S150" s="135">
        <v>0</v>
      </c>
      <c r="T150" s="136">
        <f>S150*H150</f>
        <v>0</v>
      </c>
      <c r="AR150" s="137" t="s">
        <v>113</v>
      </c>
      <c r="AT150" s="137" t="s">
        <v>109</v>
      </c>
      <c r="AU150" s="137" t="s">
        <v>83</v>
      </c>
      <c r="AY150" s="13" t="s">
        <v>107</v>
      </c>
      <c r="BE150" s="138">
        <f>IF(N150="základní",J150,0)</f>
        <v>0</v>
      </c>
      <c r="BF150" s="138">
        <f>IF(N150="snížená",J150,0)</f>
        <v>0</v>
      </c>
      <c r="BG150" s="138">
        <f>IF(N150="zákl. přenesená",J150,0)</f>
        <v>0</v>
      </c>
      <c r="BH150" s="138">
        <f>IF(N150="sníž. přenesená",J150,0)</f>
        <v>0</v>
      </c>
      <c r="BI150" s="138">
        <f>IF(N150="nulová",J150,0)</f>
        <v>0</v>
      </c>
      <c r="BJ150" s="13" t="s">
        <v>81</v>
      </c>
      <c r="BK150" s="138">
        <f>ROUND(I150*H150,2)</f>
        <v>0</v>
      </c>
      <c r="BL150" s="13" t="s">
        <v>113</v>
      </c>
      <c r="BM150" s="137" t="s">
        <v>176</v>
      </c>
    </row>
    <row r="151" spans="2:65" s="1" customFormat="1" ht="19.5">
      <c r="B151" s="28"/>
      <c r="D151" s="139" t="s">
        <v>115</v>
      </c>
      <c r="F151" s="140" t="s">
        <v>177</v>
      </c>
      <c r="I151" s="141"/>
      <c r="L151" s="28"/>
      <c r="M151" s="142"/>
      <c r="T151" s="52"/>
      <c r="AT151" s="13" t="s">
        <v>115</v>
      </c>
      <c r="AU151" s="13" t="s">
        <v>83</v>
      </c>
    </row>
    <row r="152" spans="2:65" s="1" customFormat="1" ht="24.2" customHeight="1">
      <c r="B152" s="28"/>
      <c r="C152" s="125" t="s">
        <v>178</v>
      </c>
      <c r="D152" s="125" t="s">
        <v>109</v>
      </c>
      <c r="E152" s="126" t="s">
        <v>179</v>
      </c>
      <c r="F152" s="127" t="s">
        <v>180</v>
      </c>
      <c r="G152" s="128" t="s">
        <v>112</v>
      </c>
      <c r="H152" s="129">
        <v>1</v>
      </c>
      <c r="I152" s="130"/>
      <c r="J152" s="131">
        <f>ROUND(I152*H152,2)</f>
        <v>0</v>
      </c>
      <c r="K152" s="132"/>
      <c r="L152" s="28"/>
      <c r="M152" s="133" t="s">
        <v>1</v>
      </c>
      <c r="N152" s="134" t="s">
        <v>39</v>
      </c>
      <c r="P152" s="135">
        <f>O152*H152</f>
        <v>0</v>
      </c>
      <c r="Q152" s="135">
        <v>0</v>
      </c>
      <c r="R152" s="135">
        <f>Q152*H152</f>
        <v>0</v>
      </c>
      <c r="S152" s="135">
        <v>0</v>
      </c>
      <c r="T152" s="136">
        <f>S152*H152</f>
        <v>0</v>
      </c>
      <c r="AR152" s="137" t="s">
        <v>113</v>
      </c>
      <c r="AT152" s="137" t="s">
        <v>109</v>
      </c>
      <c r="AU152" s="137" t="s">
        <v>83</v>
      </c>
      <c r="AY152" s="13" t="s">
        <v>107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3" t="s">
        <v>81</v>
      </c>
      <c r="BK152" s="138">
        <f>ROUND(I152*H152,2)</f>
        <v>0</v>
      </c>
      <c r="BL152" s="13" t="s">
        <v>113</v>
      </c>
      <c r="BM152" s="137" t="s">
        <v>181</v>
      </c>
    </row>
    <row r="153" spans="2:65" s="1" customFormat="1" ht="117">
      <c r="B153" s="28"/>
      <c r="D153" s="139" t="s">
        <v>115</v>
      </c>
      <c r="F153" s="140" t="s">
        <v>182</v>
      </c>
      <c r="I153" s="141"/>
      <c r="L153" s="28"/>
      <c r="M153" s="142"/>
      <c r="T153" s="52"/>
      <c r="AT153" s="13" t="s">
        <v>115</v>
      </c>
      <c r="AU153" s="13" t="s">
        <v>83</v>
      </c>
    </row>
    <row r="154" spans="2:65" s="1" customFormat="1" ht="24.2" customHeight="1">
      <c r="B154" s="28"/>
      <c r="C154" s="125" t="s">
        <v>183</v>
      </c>
      <c r="D154" s="125" t="s">
        <v>109</v>
      </c>
      <c r="E154" s="126" t="s">
        <v>184</v>
      </c>
      <c r="F154" s="127" t="s">
        <v>180</v>
      </c>
      <c r="G154" s="128" t="s">
        <v>112</v>
      </c>
      <c r="H154" s="129">
        <v>1</v>
      </c>
      <c r="I154" s="130"/>
      <c r="J154" s="131">
        <f>ROUND(I154*H154,2)</f>
        <v>0</v>
      </c>
      <c r="K154" s="132"/>
      <c r="L154" s="28"/>
      <c r="M154" s="133" t="s">
        <v>1</v>
      </c>
      <c r="N154" s="134" t="s">
        <v>39</v>
      </c>
      <c r="P154" s="135">
        <f>O154*H154</f>
        <v>0</v>
      </c>
      <c r="Q154" s="135">
        <v>0</v>
      </c>
      <c r="R154" s="135">
        <f>Q154*H154</f>
        <v>0</v>
      </c>
      <c r="S154" s="135">
        <v>0</v>
      </c>
      <c r="T154" s="136">
        <f>S154*H154</f>
        <v>0</v>
      </c>
      <c r="AR154" s="137" t="s">
        <v>113</v>
      </c>
      <c r="AT154" s="137" t="s">
        <v>109</v>
      </c>
      <c r="AU154" s="137" t="s">
        <v>83</v>
      </c>
      <c r="AY154" s="13" t="s">
        <v>107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3" t="s">
        <v>81</v>
      </c>
      <c r="BK154" s="138">
        <f>ROUND(I154*H154,2)</f>
        <v>0</v>
      </c>
      <c r="BL154" s="13" t="s">
        <v>113</v>
      </c>
      <c r="BM154" s="137" t="s">
        <v>185</v>
      </c>
    </row>
    <row r="155" spans="2:65" s="1" customFormat="1" ht="117">
      <c r="B155" s="28"/>
      <c r="D155" s="139" t="s">
        <v>115</v>
      </c>
      <c r="F155" s="140" t="s">
        <v>182</v>
      </c>
      <c r="I155" s="141"/>
      <c r="L155" s="28"/>
      <c r="M155" s="142"/>
      <c r="T155" s="52"/>
      <c r="AT155" s="13" t="s">
        <v>115</v>
      </c>
      <c r="AU155" s="13" t="s">
        <v>83</v>
      </c>
    </row>
    <row r="156" spans="2:65" s="1" customFormat="1" ht="16.5" customHeight="1">
      <c r="B156" s="28"/>
      <c r="C156" s="125" t="s">
        <v>186</v>
      </c>
      <c r="D156" s="125" t="s">
        <v>109</v>
      </c>
      <c r="E156" s="126" t="s">
        <v>187</v>
      </c>
      <c r="F156" s="127" t="s">
        <v>188</v>
      </c>
      <c r="G156" s="128" t="s">
        <v>112</v>
      </c>
      <c r="H156" s="129">
        <v>1</v>
      </c>
      <c r="I156" s="130"/>
      <c r="J156" s="131">
        <f>ROUND(I156*H156,2)</f>
        <v>0</v>
      </c>
      <c r="K156" s="132"/>
      <c r="L156" s="28"/>
      <c r="M156" s="133" t="s">
        <v>1</v>
      </c>
      <c r="N156" s="134" t="s">
        <v>39</v>
      </c>
      <c r="P156" s="135">
        <f>O156*H156</f>
        <v>0</v>
      </c>
      <c r="Q156" s="135">
        <v>0</v>
      </c>
      <c r="R156" s="135">
        <f>Q156*H156</f>
        <v>0</v>
      </c>
      <c r="S156" s="135">
        <v>0</v>
      </c>
      <c r="T156" s="136">
        <f>S156*H156</f>
        <v>0</v>
      </c>
      <c r="AR156" s="137" t="s">
        <v>113</v>
      </c>
      <c r="AT156" s="137" t="s">
        <v>109</v>
      </c>
      <c r="AU156" s="137" t="s">
        <v>83</v>
      </c>
      <c r="AY156" s="13" t="s">
        <v>107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3" t="s">
        <v>81</v>
      </c>
      <c r="BK156" s="138">
        <f>ROUND(I156*H156,2)</f>
        <v>0</v>
      </c>
      <c r="BL156" s="13" t="s">
        <v>113</v>
      </c>
      <c r="BM156" s="137" t="s">
        <v>189</v>
      </c>
    </row>
    <row r="157" spans="2:65" s="1" customFormat="1" ht="19.5">
      <c r="B157" s="28"/>
      <c r="D157" s="139" t="s">
        <v>115</v>
      </c>
      <c r="F157" s="140" t="s">
        <v>190</v>
      </c>
      <c r="I157" s="141"/>
      <c r="L157" s="28"/>
      <c r="M157" s="142"/>
      <c r="T157" s="52"/>
      <c r="AT157" s="13" t="s">
        <v>115</v>
      </c>
      <c r="AU157" s="13" t="s">
        <v>83</v>
      </c>
    </row>
    <row r="158" spans="2:65" s="1" customFormat="1" ht="24.2" customHeight="1">
      <c r="B158" s="28"/>
      <c r="C158" s="125" t="s">
        <v>191</v>
      </c>
      <c r="D158" s="125" t="s">
        <v>109</v>
      </c>
      <c r="E158" s="126" t="s">
        <v>192</v>
      </c>
      <c r="F158" s="127" t="s">
        <v>193</v>
      </c>
      <c r="G158" s="128" t="s">
        <v>112</v>
      </c>
      <c r="H158" s="129">
        <v>1</v>
      </c>
      <c r="I158" s="130"/>
      <c r="J158" s="131">
        <f>ROUND(I158*H158,2)</f>
        <v>0</v>
      </c>
      <c r="K158" s="132"/>
      <c r="L158" s="28"/>
      <c r="M158" s="133" t="s">
        <v>1</v>
      </c>
      <c r="N158" s="134" t="s">
        <v>39</v>
      </c>
      <c r="P158" s="135">
        <f>O158*H158</f>
        <v>0</v>
      </c>
      <c r="Q158" s="135">
        <v>0</v>
      </c>
      <c r="R158" s="135">
        <f>Q158*H158</f>
        <v>0</v>
      </c>
      <c r="S158" s="135">
        <v>0</v>
      </c>
      <c r="T158" s="136">
        <f>S158*H158</f>
        <v>0</v>
      </c>
      <c r="AR158" s="137" t="s">
        <v>113</v>
      </c>
      <c r="AT158" s="137" t="s">
        <v>109</v>
      </c>
      <c r="AU158" s="137" t="s">
        <v>83</v>
      </c>
      <c r="AY158" s="13" t="s">
        <v>107</v>
      </c>
      <c r="BE158" s="138">
        <f>IF(N158="základní",J158,0)</f>
        <v>0</v>
      </c>
      <c r="BF158" s="138">
        <f>IF(N158="snížená",J158,0)</f>
        <v>0</v>
      </c>
      <c r="BG158" s="138">
        <f>IF(N158="zákl. přenesená",J158,0)</f>
        <v>0</v>
      </c>
      <c r="BH158" s="138">
        <f>IF(N158="sníž. přenesená",J158,0)</f>
        <v>0</v>
      </c>
      <c r="BI158" s="138">
        <f>IF(N158="nulová",J158,0)</f>
        <v>0</v>
      </c>
      <c r="BJ158" s="13" t="s">
        <v>81</v>
      </c>
      <c r="BK158" s="138">
        <f>ROUND(I158*H158,2)</f>
        <v>0</v>
      </c>
      <c r="BL158" s="13" t="s">
        <v>113</v>
      </c>
      <c r="BM158" s="137" t="s">
        <v>194</v>
      </c>
    </row>
    <row r="159" spans="2:65" s="1" customFormat="1" ht="19.5">
      <c r="B159" s="28"/>
      <c r="D159" s="139" t="s">
        <v>115</v>
      </c>
      <c r="F159" s="140" t="s">
        <v>193</v>
      </c>
      <c r="I159" s="141"/>
      <c r="L159" s="28"/>
      <c r="M159" s="142"/>
      <c r="T159" s="52"/>
      <c r="AT159" s="13" t="s">
        <v>115</v>
      </c>
      <c r="AU159" s="13" t="s">
        <v>83</v>
      </c>
    </row>
    <row r="160" spans="2:65" s="1" customFormat="1" ht="16.5" customHeight="1">
      <c r="B160" s="28"/>
      <c r="C160" s="125" t="s">
        <v>195</v>
      </c>
      <c r="D160" s="125" t="s">
        <v>109</v>
      </c>
      <c r="E160" s="126" t="s">
        <v>196</v>
      </c>
      <c r="F160" s="127" t="s">
        <v>197</v>
      </c>
      <c r="G160" s="128" t="s">
        <v>112</v>
      </c>
      <c r="H160" s="129">
        <v>1</v>
      </c>
      <c r="I160" s="130"/>
      <c r="J160" s="131">
        <f>ROUND(I160*H160,2)</f>
        <v>0</v>
      </c>
      <c r="K160" s="132"/>
      <c r="L160" s="28"/>
      <c r="M160" s="133" t="s">
        <v>1</v>
      </c>
      <c r="N160" s="134" t="s">
        <v>39</v>
      </c>
      <c r="P160" s="135">
        <f>O160*H160</f>
        <v>0</v>
      </c>
      <c r="Q160" s="135">
        <v>0</v>
      </c>
      <c r="R160" s="135">
        <f>Q160*H160</f>
        <v>0</v>
      </c>
      <c r="S160" s="135">
        <v>0</v>
      </c>
      <c r="T160" s="136">
        <f>S160*H160</f>
        <v>0</v>
      </c>
      <c r="AR160" s="137" t="s">
        <v>113</v>
      </c>
      <c r="AT160" s="137" t="s">
        <v>109</v>
      </c>
      <c r="AU160" s="137" t="s">
        <v>83</v>
      </c>
      <c r="AY160" s="13" t="s">
        <v>107</v>
      </c>
      <c r="BE160" s="138">
        <f>IF(N160="základní",J160,0)</f>
        <v>0</v>
      </c>
      <c r="BF160" s="138">
        <f>IF(N160="snížená",J160,0)</f>
        <v>0</v>
      </c>
      <c r="BG160" s="138">
        <f>IF(N160="zákl. přenesená",J160,0)</f>
        <v>0</v>
      </c>
      <c r="BH160" s="138">
        <f>IF(N160="sníž. přenesená",J160,0)</f>
        <v>0</v>
      </c>
      <c r="BI160" s="138">
        <f>IF(N160="nulová",J160,0)</f>
        <v>0</v>
      </c>
      <c r="BJ160" s="13" t="s">
        <v>81</v>
      </c>
      <c r="BK160" s="138">
        <f>ROUND(I160*H160,2)</f>
        <v>0</v>
      </c>
      <c r="BL160" s="13" t="s">
        <v>113</v>
      </c>
      <c r="BM160" s="137" t="s">
        <v>198</v>
      </c>
    </row>
    <row r="161" spans="2:65" s="1" customFormat="1" ht="11.25">
      <c r="B161" s="28"/>
      <c r="D161" s="139" t="s">
        <v>115</v>
      </c>
      <c r="F161" s="140" t="s">
        <v>197</v>
      </c>
      <c r="I161" s="141"/>
      <c r="L161" s="28"/>
      <c r="M161" s="142"/>
      <c r="T161" s="52"/>
      <c r="AT161" s="13" t="s">
        <v>115</v>
      </c>
      <c r="AU161" s="13" t="s">
        <v>83</v>
      </c>
    </row>
    <row r="162" spans="2:65" s="1" customFormat="1" ht="21.75" customHeight="1">
      <c r="B162" s="28"/>
      <c r="C162" s="125" t="s">
        <v>7</v>
      </c>
      <c r="D162" s="125" t="s">
        <v>109</v>
      </c>
      <c r="E162" s="126" t="s">
        <v>199</v>
      </c>
      <c r="F162" s="127" t="s">
        <v>200</v>
      </c>
      <c r="G162" s="128" t="s">
        <v>112</v>
      </c>
      <c r="H162" s="129">
        <v>1</v>
      </c>
      <c r="I162" s="130"/>
      <c r="J162" s="131">
        <f>ROUND(I162*H162,2)</f>
        <v>0</v>
      </c>
      <c r="K162" s="132"/>
      <c r="L162" s="28"/>
      <c r="M162" s="133" t="s">
        <v>1</v>
      </c>
      <c r="N162" s="134" t="s">
        <v>39</v>
      </c>
      <c r="P162" s="135">
        <f>O162*H162</f>
        <v>0</v>
      </c>
      <c r="Q162" s="135">
        <v>0</v>
      </c>
      <c r="R162" s="135">
        <f>Q162*H162</f>
        <v>0</v>
      </c>
      <c r="S162" s="135">
        <v>0</v>
      </c>
      <c r="T162" s="136">
        <f>S162*H162</f>
        <v>0</v>
      </c>
      <c r="AR162" s="137" t="s">
        <v>113</v>
      </c>
      <c r="AT162" s="137" t="s">
        <v>109</v>
      </c>
      <c r="AU162" s="137" t="s">
        <v>83</v>
      </c>
      <c r="AY162" s="13" t="s">
        <v>107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3" t="s">
        <v>81</v>
      </c>
      <c r="BK162" s="138">
        <f>ROUND(I162*H162,2)</f>
        <v>0</v>
      </c>
      <c r="BL162" s="13" t="s">
        <v>113</v>
      </c>
      <c r="BM162" s="137" t="s">
        <v>201</v>
      </c>
    </row>
    <row r="163" spans="2:65" s="1" customFormat="1" ht="19.5">
      <c r="B163" s="28"/>
      <c r="D163" s="139" t="s">
        <v>115</v>
      </c>
      <c r="F163" s="140" t="s">
        <v>202</v>
      </c>
      <c r="I163" s="141"/>
      <c r="L163" s="28"/>
      <c r="M163" s="142"/>
      <c r="T163" s="52"/>
      <c r="AT163" s="13" t="s">
        <v>115</v>
      </c>
      <c r="AU163" s="13" t="s">
        <v>83</v>
      </c>
    </row>
    <row r="164" spans="2:65" s="1" customFormat="1" ht="16.5" customHeight="1">
      <c r="B164" s="28"/>
      <c r="C164" s="125" t="s">
        <v>203</v>
      </c>
      <c r="D164" s="125" t="s">
        <v>109</v>
      </c>
      <c r="E164" s="126" t="s">
        <v>204</v>
      </c>
      <c r="F164" s="127" t="s">
        <v>205</v>
      </c>
      <c r="G164" s="128" t="s">
        <v>112</v>
      </c>
      <c r="H164" s="129">
        <v>2</v>
      </c>
      <c r="I164" s="130"/>
      <c r="J164" s="131">
        <f>ROUND(I164*H164,2)</f>
        <v>0</v>
      </c>
      <c r="K164" s="132"/>
      <c r="L164" s="28"/>
      <c r="M164" s="133" t="s">
        <v>1</v>
      </c>
      <c r="N164" s="134" t="s">
        <v>39</v>
      </c>
      <c r="P164" s="135">
        <f>O164*H164</f>
        <v>0</v>
      </c>
      <c r="Q164" s="135">
        <v>0</v>
      </c>
      <c r="R164" s="135">
        <f>Q164*H164</f>
        <v>0</v>
      </c>
      <c r="S164" s="135">
        <v>0</v>
      </c>
      <c r="T164" s="136">
        <f>S164*H164</f>
        <v>0</v>
      </c>
      <c r="AR164" s="137" t="s">
        <v>113</v>
      </c>
      <c r="AT164" s="137" t="s">
        <v>109</v>
      </c>
      <c r="AU164" s="137" t="s">
        <v>83</v>
      </c>
      <c r="AY164" s="13" t="s">
        <v>107</v>
      </c>
      <c r="BE164" s="138">
        <f>IF(N164="základní",J164,0)</f>
        <v>0</v>
      </c>
      <c r="BF164" s="138">
        <f>IF(N164="snížená",J164,0)</f>
        <v>0</v>
      </c>
      <c r="BG164" s="138">
        <f>IF(N164="zákl. přenesená",J164,0)</f>
        <v>0</v>
      </c>
      <c r="BH164" s="138">
        <f>IF(N164="sníž. přenesená",J164,0)</f>
        <v>0</v>
      </c>
      <c r="BI164" s="138">
        <f>IF(N164="nulová",J164,0)</f>
        <v>0</v>
      </c>
      <c r="BJ164" s="13" t="s">
        <v>81</v>
      </c>
      <c r="BK164" s="138">
        <f>ROUND(I164*H164,2)</f>
        <v>0</v>
      </c>
      <c r="BL164" s="13" t="s">
        <v>113</v>
      </c>
      <c r="BM164" s="137" t="s">
        <v>206</v>
      </c>
    </row>
    <row r="165" spans="2:65" s="1" customFormat="1" ht="19.5">
      <c r="B165" s="28"/>
      <c r="D165" s="139" t="s">
        <v>115</v>
      </c>
      <c r="F165" s="140" t="s">
        <v>207</v>
      </c>
      <c r="I165" s="141"/>
      <c r="L165" s="28"/>
      <c r="M165" s="142"/>
      <c r="T165" s="52"/>
      <c r="AT165" s="13" t="s">
        <v>115</v>
      </c>
      <c r="AU165" s="13" t="s">
        <v>83</v>
      </c>
    </row>
    <row r="166" spans="2:65" s="1" customFormat="1" ht="24.2" customHeight="1">
      <c r="B166" s="28"/>
      <c r="C166" s="125" t="s">
        <v>208</v>
      </c>
      <c r="D166" s="125" t="s">
        <v>109</v>
      </c>
      <c r="E166" s="126" t="s">
        <v>209</v>
      </c>
      <c r="F166" s="127" t="s">
        <v>122</v>
      </c>
      <c r="G166" s="128" t="s">
        <v>112</v>
      </c>
      <c r="H166" s="129">
        <v>2</v>
      </c>
      <c r="I166" s="130"/>
      <c r="J166" s="131">
        <f>ROUND(I166*H166,2)</f>
        <v>0</v>
      </c>
      <c r="K166" s="132"/>
      <c r="L166" s="28"/>
      <c r="M166" s="133" t="s">
        <v>1</v>
      </c>
      <c r="N166" s="134" t="s">
        <v>39</v>
      </c>
      <c r="P166" s="135">
        <f>O166*H166</f>
        <v>0</v>
      </c>
      <c r="Q166" s="135">
        <v>0</v>
      </c>
      <c r="R166" s="135">
        <f>Q166*H166</f>
        <v>0</v>
      </c>
      <c r="S166" s="135">
        <v>0</v>
      </c>
      <c r="T166" s="136">
        <f>S166*H166</f>
        <v>0</v>
      </c>
      <c r="AR166" s="137" t="s">
        <v>113</v>
      </c>
      <c r="AT166" s="137" t="s">
        <v>109</v>
      </c>
      <c r="AU166" s="137" t="s">
        <v>83</v>
      </c>
      <c r="AY166" s="13" t="s">
        <v>107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3" t="s">
        <v>81</v>
      </c>
      <c r="BK166" s="138">
        <f>ROUND(I166*H166,2)</f>
        <v>0</v>
      </c>
      <c r="BL166" s="13" t="s">
        <v>113</v>
      </c>
      <c r="BM166" s="137" t="s">
        <v>210</v>
      </c>
    </row>
    <row r="167" spans="2:65" s="1" customFormat="1" ht="78">
      <c r="B167" s="28"/>
      <c r="D167" s="139" t="s">
        <v>115</v>
      </c>
      <c r="F167" s="140" t="s">
        <v>124</v>
      </c>
      <c r="I167" s="141"/>
      <c r="L167" s="28"/>
      <c r="M167" s="142"/>
      <c r="T167" s="52"/>
      <c r="AT167" s="13" t="s">
        <v>115</v>
      </c>
      <c r="AU167" s="13" t="s">
        <v>83</v>
      </c>
    </row>
    <row r="168" spans="2:65" s="1" customFormat="1" ht="24.2" customHeight="1">
      <c r="B168" s="28"/>
      <c r="C168" s="125" t="s">
        <v>211</v>
      </c>
      <c r="D168" s="125" t="s">
        <v>109</v>
      </c>
      <c r="E168" s="126" t="s">
        <v>212</v>
      </c>
      <c r="F168" s="127" t="s">
        <v>213</v>
      </c>
      <c r="G168" s="128" t="s">
        <v>112</v>
      </c>
      <c r="H168" s="129">
        <v>1</v>
      </c>
      <c r="I168" s="130"/>
      <c r="J168" s="131">
        <f>ROUND(I168*H168,2)</f>
        <v>0</v>
      </c>
      <c r="K168" s="132"/>
      <c r="L168" s="28"/>
      <c r="M168" s="133" t="s">
        <v>1</v>
      </c>
      <c r="N168" s="134" t="s">
        <v>39</v>
      </c>
      <c r="P168" s="135">
        <f>O168*H168</f>
        <v>0</v>
      </c>
      <c r="Q168" s="135">
        <v>0</v>
      </c>
      <c r="R168" s="135">
        <f>Q168*H168</f>
        <v>0</v>
      </c>
      <c r="S168" s="135">
        <v>0</v>
      </c>
      <c r="T168" s="136">
        <f>S168*H168</f>
        <v>0</v>
      </c>
      <c r="AR168" s="137" t="s">
        <v>113</v>
      </c>
      <c r="AT168" s="137" t="s">
        <v>109</v>
      </c>
      <c r="AU168" s="137" t="s">
        <v>83</v>
      </c>
      <c r="AY168" s="13" t="s">
        <v>107</v>
      </c>
      <c r="BE168" s="138">
        <f>IF(N168="základní",J168,0)</f>
        <v>0</v>
      </c>
      <c r="BF168" s="138">
        <f>IF(N168="snížená",J168,0)</f>
        <v>0</v>
      </c>
      <c r="BG168" s="138">
        <f>IF(N168="zákl. přenesená",J168,0)</f>
        <v>0</v>
      </c>
      <c r="BH168" s="138">
        <f>IF(N168="sníž. přenesená",J168,0)</f>
        <v>0</v>
      </c>
      <c r="BI168" s="138">
        <f>IF(N168="nulová",J168,0)</f>
        <v>0</v>
      </c>
      <c r="BJ168" s="13" t="s">
        <v>81</v>
      </c>
      <c r="BK168" s="138">
        <f>ROUND(I168*H168,2)</f>
        <v>0</v>
      </c>
      <c r="BL168" s="13" t="s">
        <v>113</v>
      </c>
      <c r="BM168" s="137" t="s">
        <v>214</v>
      </c>
    </row>
    <row r="169" spans="2:65" s="1" customFormat="1" ht="19.5">
      <c r="B169" s="28"/>
      <c r="D169" s="139" t="s">
        <v>115</v>
      </c>
      <c r="F169" s="140" t="s">
        <v>215</v>
      </c>
      <c r="I169" s="141"/>
      <c r="L169" s="28"/>
      <c r="M169" s="142"/>
      <c r="T169" s="52"/>
      <c r="AT169" s="13" t="s">
        <v>115</v>
      </c>
      <c r="AU169" s="13" t="s">
        <v>83</v>
      </c>
    </row>
    <row r="170" spans="2:65" s="1" customFormat="1" ht="16.5" customHeight="1">
      <c r="B170" s="28"/>
      <c r="C170" s="125" t="s">
        <v>216</v>
      </c>
      <c r="D170" s="125" t="s">
        <v>109</v>
      </c>
      <c r="E170" s="126" t="s">
        <v>217</v>
      </c>
      <c r="F170" s="127" t="s">
        <v>218</v>
      </c>
      <c r="G170" s="128" t="s">
        <v>112</v>
      </c>
      <c r="H170" s="129">
        <v>1</v>
      </c>
      <c r="I170" s="130"/>
      <c r="J170" s="131">
        <f>ROUND(I170*H170,2)</f>
        <v>0</v>
      </c>
      <c r="K170" s="132"/>
      <c r="L170" s="28"/>
      <c r="M170" s="133" t="s">
        <v>1</v>
      </c>
      <c r="N170" s="134" t="s">
        <v>39</v>
      </c>
      <c r="P170" s="135">
        <f>O170*H170</f>
        <v>0</v>
      </c>
      <c r="Q170" s="135">
        <v>0</v>
      </c>
      <c r="R170" s="135">
        <f>Q170*H170</f>
        <v>0</v>
      </c>
      <c r="S170" s="135">
        <v>0</v>
      </c>
      <c r="T170" s="136">
        <f>S170*H170</f>
        <v>0</v>
      </c>
      <c r="AR170" s="137" t="s">
        <v>113</v>
      </c>
      <c r="AT170" s="137" t="s">
        <v>109</v>
      </c>
      <c r="AU170" s="137" t="s">
        <v>83</v>
      </c>
      <c r="AY170" s="13" t="s">
        <v>107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13" t="s">
        <v>81</v>
      </c>
      <c r="BK170" s="138">
        <f>ROUND(I170*H170,2)</f>
        <v>0</v>
      </c>
      <c r="BL170" s="13" t="s">
        <v>113</v>
      </c>
      <c r="BM170" s="137" t="s">
        <v>219</v>
      </c>
    </row>
    <row r="171" spans="2:65" s="1" customFormat="1" ht="19.5">
      <c r="B171" s="28"/>
      <c r="D171" s="139" t="s">
        <v>115</v>
      </c>
      <c r="F171" s="140" t="s">
        <v>220</v>
      </c>
      <c r="I171" s="141"/>
      <c r="L171" s="28"/>
      <c r="M171" s="142"/>
      <c r="T171" s="52"/>
      <c r="AT171" s="13" t="s">
        <v>115</v>
      </c>
      <c r="AU171" s="13" t="s">
        <v>83</v>
      </c>
    </row>
    <row r="172" spans="2:65" s="1" customFormat="1" ht="37.9" customHeight="1">
      <c r="B172" s="28"/>
      <c r="C172" s="125" t="s">
        <v>221</v>
      </c>
      <c r="D172" s="125" t="s">
        <v>109</v>
      </c>
      <c r="E172" s="126" t="s">
        <v>222</v>
      </c>
      <c r="F172" s="127" t="s">
        <v>223</v>
      </c>
      <c r="G172" s="128" t="s">
        <v>112</v>
      </c>
      <c r="H172" s="129">
        <v>1</v>
      </c>
      <c r="I172" s="130"/>
      <c r="J172" s="131">
        <f>ROUND(I172*H172,2)</f>
        <v>0</v>
      </c>
      <c r="K172" s="132"/>
      <c r="L172" s="28"/>
      <c r="M172" s="133" t="s">
        <v>1</v>
      </c>
      <c r="N172" s="134" t="s">
        <v>39</v>
      </c>
      <c r="P172" s="135">
        <f>O172*H172</f>
        <v>0</v>
      </c>
      <c r="Q172" s="135">
        <v>0</v>
      </c>
      <c r="R172" s="135">
        <f>Q172*H172</f>
        <v>0</v>
      </c>
      <c r="S172" s="135">
        <v>0</v>
      </c>
      <c r="T172" s="136">
        <f>S172*H172</f>
        <v>0</v>
      </c>
      <c r="AR172" s="137" t="s">
        <v>113</v>
      </c>
      <c r="AT172" s="137" t="s">
        <v>109</v>
      </c>
      <c r="AU172" s="137" t="s">
        <v>83</v>
      </c>
      <c r="AY172" s="13" t="s">
        <v>107</v>
      </c>
      <c r="BE172" s="138">
        <f>IF(N172="základní",J172,0)</f>
        <v>0</v>
      </c>
      <c r="BF172" s="138">
        <f>IF(N172="snížená",J172,0)</f>
        <v>0</v>
      </c>
      <c r="BG172" s="138">
        <f>IF(N172="zákl. přenesená",J172,0)</f>
        <v>0</v>
      </c>
      <c r="BH172" s="138">
        <f>IF(N172="sníž. přenesená",J172,0)</f>
        <v>0</v>
      </c>
      <c r="BI172" s="138">
        <f>IF(N172="nulová",J172,0)</f>
        <v>0</v>
      </c>
      <c r="BJ172" s="13" t="s">
        <v>81</v>
      </c>
      <c r="BK172" s="138">
        <f>ROUND(I172*H172,2)</f>
        <v>0</v>
      </c>
      <c r="BL172" s="13" t="s">
        <v>113</v>
      </c>
      <c r="BM172" s="137" t="s">
        <v>224</v>
      </c>
    </row>
    <row r="173" spans="2:65" s="1" customFormat="1" ht="29.25">
      <c r="B173" s="28"/>
      <c r="D173" s="139" t="s">
        <v>115</v>
      </c>
      <c r="F173" s="140" t="s">
        <v>225</v>
      </c>
      <c r="I173" s="141"/>
      <c r="L173" s="28"/>
      <c r="M173" s="142"/>
      <c r="T173" s="52"/>
      <c r="AT173" s="13" t="s">
        <v>115</v>
      </c>
      <c r="AU173" s="13" t="s">
        <v>83</v>
      </c>
    </row>
    <row r="174" spans="2:65" s="1" customFormat="1" ht="16.5" customHeight="1">
      <c r="B174" s="28"/>
      <c r="C174" s="125" t="s">
        <v>226</v>
      </c>
      <c r="D174" s="125" t="s">
        <v>109</v>
      </c>
      <c r="E174" s="126" t="s">
        <v>227</v>
      </c>
      <c r="F174" s="127" t="s">
        <v>205</v>
      </c>
      <c r="G174" s="128" t="s">
        <v>112</v>
      </c>
      <c r="H174" s="129">
        <v>2</v>
      </c>
      <c r="I174" s="130"/>
      <c r="J174" s="131">
        <f>ROUND(I174*H174,2)</f>
        <v>0</v>
      </c>
      <c r="K174" s="132"/>
      <c r="L174" s="28"/>
      <c r="M174" s="133" t="s">
        <v>1</v>
      </c>
      <c r="N174" s="134" t="s">
        <v>39</v>
      </c>
      <c r="P174" s="135">
        <f>O174*H174</f>
        <v>0</v>
      </c>
      <c r="Q174" s="135">
        <v>0</v>
      </c>
      <c r="R174" s="135">
        <f>Q174*H174</f>
        <v>0</v>
      </c>
      <c r="S174" s="135">
        <v>0</v>
      </c>
      <c r="T174" s="136">
        <f>S174*H174</f>
        <v>0</v>
      </c>
      <c r="AR174" s="137" t="s">
        <v>113</v>
      </c>
      <c r="AT174" s="137" t="s">
        <v>109</v>
      </c>
      <c r="AU174" s="137" t="s">
        <v>83</v>
      </c>
      <c r="AY174" s="13" t="s">
        <v>107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3" t="s">
        <v>81</v>
      </c>
      <c r="BK174" s="138">
        <f>ROUND(I174*H174,2)</f>
        <v>0</v>
      </c>
      <c r="BL174" s="13" t="s">
        <v>113</v>
      </c>
      <c r="BM174" s="137" t="s">
        <v>228</v>
      </c>
    </row>
    <row r="175" spans="2:65" s="1" customFormat="1" ht="19.5">
      <c r="B175" s="28"/>
      <c r="D175" s="139" t="s">
        <v>115</v>
      </c>
      <c r="F175" s="140" t="s">
        <v>207</v>
      </c>
      <c r="I175" s="141"/>
      <c r="L175" s="28"/>
      <c r="M175" s="142"/>
      <c r="T175" s="52"/>
      <c r="AT175" s="13" t="s">
        <v>115</v>
      </c>
      <c r="AU175" s="13" t="s">
        <v>83</v>
      </c>
    </row>
    <row r="176" spans="2:65" s="1" customFormat="1" ht="16.5" customHeight="1">
      <c r="B176" s="28"/>
      <c r="C176" s="125" t="s">
        <v>229</v>
      </c>
      <c r="D176" s="125" t="s">
        <v>109</v>
      </c>
      <c r="E176" s="126" t="s">
        <v>230</v>
      </c>
      <c r="F176" s="127" t="s">
        <v>231</v>
      </c>
      <c r="G176" s="128" t="s">
        <v>112</v>
      </c>
      <c r="H176" s="129">
        <v>1</v>
      </c>
      <c r="I176" s="130"/>
      <c r="J176" s="131">
        <f>ROUND(I176*H176,2)</f>
        <v>0</v>
      </c>
      <c r="K176" s="132"/>
      <c r="L176" s="28"/>
      <c r="M176" s="133" t="s">
        <v>1</v>
      </c>
      <c r="N176" s="134" t="s">
        <v>39</v>
      </c>
      <c r="P176" s="135">
        <f>O176*H176</f>
        <v>0</v>
      </c>
      <c r="Q176" s="135">
        <v>0</v>
      </c>
      <c r="R176" s="135">
        <f>Q176*H176</f>
        <v>0</v>
      </c>
      <c r="S176" s="135">
        <v>0</v>
      </c>
      <c r="T176" s="136">
        <f>S176*H176</f>
        <v>0</v>
      </c>
      <c r="AR176" s="137" t="s">
        <v>113</v>
      </c>
      <c r="AT176" s="137" t="s">
        <v>109</v>
      </c>
      <c r="AU176" s="137" t="s">
        <v>83</v>
      </c>
      <c r="AY176" s="13" t="s">
        <v>107</v>
      </c>
      <c r="BE176" s="138">
        <f>IF(N176="základní",J176,0)</f>
        <v>0</v>
      </c>
      <c r="BF176" s="138">
        <f>IF(N176="snížená",J176,0)</f>
        <v>0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3" t="s">
        <v>81</v>
      </c>
      <c r="BK176" s="138">
        <f>ROUND(I176*H176,2)</f>
        <v>0</v>
      </c>
      <c r="BL176" s="13" t="s">
        <v>113</v>
      </c>
      <c r="BM176" s="137" t="s">
        <v>232</v>
      </c>
    </row>
    <row r="177" spans="2:65" s="1" customFormat="1" ht="19.5">
      <c r="B177" s="28"/>
      <c r="D177" s="139" t="s">
        <v>115</v>
      </c>
      <c r="F177" s="140" t="s">
        <v>233</v>
      </c>
      <c r="I177" s="141"/>
      <c r="L177" s="28"/>
      <c r="M177" s="142"/>
      <c r="T177" s="52"/>
      <c r="AT177" s="13" t="s">
        <v>115</v>
      </c>
      <c r="AU177" s="13" t="s">
        <v>83</v>
      </c>
    </row>
    <row r="178" spans="2:65" s="1" customFormat="1" ht="16.5" customHeight="1">
      <c r="B178" s="28"/>
      <c r="C178" s="125" t="s">
        <v>234</v>
      </c>
      <c r="D178" s="125" t="s">
        <v>109</v>
      </c>
      <c r="E178" s="126" t="s">
        <v>235</v>
      </c>
      <c r="F178" s="127" t="s">
        <v>236</v>
      </c>
      <c r="G178" s="128" t="s">
        <v>112</v>
      </c>
      <c r="H178" s="129">
        <v>1</v>
      </c>
      <c r="I178" s="130"/>
      <c r="J178" s="131">
        <f>ROUND(I178*H178,2)</f>
        <v>0</v>
      </c>
      <c r="K178" s="132"/>
      <c r="L178" s="28"/>
      <c r="M178" s="133" t="s">
        <v>1</v>
      </c>
      <c r="N178" s="134" t="s">
        <v>39</v>
      </c>
      <c r="P178" s="135">
        <f>O178*H178</f>
        <v>0</v>
      </c>
      <c r="Q178" s="135">
        <v>0</v>
      </c>
      <c r="R178" s="135">
        <f>Q178*H178</f>
        <v>0</v>
      </c>
      <c r="S178" s="135">
        <v>0</v>
      </c>
      <c r="T178" s="136">
        <f>S178*H178</f>
        <v>0</v>
      </c>
      <c r="AR178" s="137" t="s">
        <v>113</v>
      </c>
      <c r="AT178" s="137" t="s">
        <v>109</v>
      </c>
      <c r="AU178" s="137" t="s">
        <v>83</v>
      </c>
      <c r="AY178" s="13" t="s">
        <v>107</v>
      </c>
      <c r="BE178" s="138">
        <f>IF(N178="základní",J178,0)</f>
        <v>0</v>
      </c>
      <c r="BF178" s="138">
        <f>IF(N178="snížená",J178,0)</f>
        <v>0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3" t="s">
        <v>81</v>
      </c>
      <c r="BK178" s="138">
        <f>ROUND(I178*H178,2)</f>
        <v>0</v>
      </c>
      <c r="BL178" s="13" t="s">
        <v>113</v>
      </c>
      <c r="BM178" s="137" t="s">
        <v>237</v>
      </c>
    </row>
    <row r="179" spans="2:65" s="1" customFormat="1" ht="29.25">
      <c r="B179" s="28"/>
      <c r="D179" s="139" t="s">
        <v>115</v>
      </c>
      <c r="F179" s="140" t="s">
        <v>238</v>
      </c>
      <c r="I179" s="141"/>
      <c r="L179" s="28"/>
      <c r="M179" s="142"/>
      <c r="T179" s="52"/>
      <c r="AT179" s="13" t="s">
        <v>115</v>
      </c>
      <c r="AU179" s="13" t="s">
        <v>83</v>
      </c>
    </row>
    <row r="180" spans="2:65" s="1" customFormat="1" ht="37.9" customHeight="1">
      <c r="B180" s="28"/>
      <c r="C180" s="125" t="s">
        <v>239</v>
      </c>
      <c r="D180" s="125" t="s">
        <v>109</v>
      </c>
      <c r="E180" s="126" t="s">
        <v>240</v>
      </c>
      <c r="F180" s="127" t="s">
        <v>241</v>
      </c>
      <c r="G180" s="128" t="s">
        <v>112</v>
      </c>
      <c r="H180" s="129">
        <v>1</v>
      </c>
      <c r="I180" s="130"/>
      <c r="J180" s="131">
        <f>ROUND(I180*H180,2)</f>
        <v>0</v>
      </c>
      <c r="K180" s="132"/>
      <c r="L180" s="28"/>
      <c r="M180" s="133" t="s">
        <v>1</v>
      </c>
      <c r="N180" s="134" t="s">
        <v>39</v>
      </c>
      <c r="P180" s="135">
        <f>O180*H180</f>
        <v>0</v>
      </c>
      <c r="Q180" s="135">
        <v>0</v>
      </c>
      <c r="R180" s="135">
        <f>Q180*H180</f>
        <v>0</v>
      </c>
      <c r="S180" s="135">
        <v>0</v>
      </c>
      <c r="T180" s="136">
        <f>S180*H180</f>
        <v>0</v>
      </c>
      <c r="AR180" s="137" t="s">
        <v>113</v>
      </c>
      <c r="AT180" s="137" t="s">
        <v>109</v>
      </c>
      <c r="AU180" s="137" t="s">
        <v>83</v>
      </c>
      <c r="AY180" s="13" t="s">
        <v>107</v>
      </c>
      <c r="BE180" s="138">
        <f>IF(N180="základní",J180,0)</f>
        <v>0</v>
      </c>
      <c r="BF180" s="138">
        <f>IF(N180="snížená",J180,0)</f>
        <v>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3" t="s">
        <v>81</v>
      </c>
      <c r="BK180" s="138">
        <f>ROUND(I180*H180,2)</f>
        <v>0</v>
      </c>
      <c r="BL180" s="13" t="s">
        <v>113</v>
      </c>
      <c r="BM180" s="137" t="s">
        <v>242</v>
      </c>
    </row>
    <row r="181" spans="2:65" s="1" customFormat="1" ht="29.25">
      <c r="B181" s="28"/>
      <c r="D181" s="139" t="s">
        <v>115</v>
      </c>
      <c r="F181" s="140" t="s">
        <v>243</v>
      </c>
      <c r="I181" s="141"/>
      <c r="L181" s="28"/>
      <c r="M181" s="142"/>
      <c r="T181" s="52"/>
      <c r="AT181" s="13" t="s">
        <v>115</v>
      </c>
      <c r="AU181" s="13" t="s">
        <v>83</v>
      </c>
    </row>
    <row r="182" spans="2:65" s="1" customFormat="1" ht="16.5" customHeight="1">
      <c r="B182" s="28"/>
      <c r="C182" s="125" t="s">
        <v>244</v>
      </c>
      <c r="D182" s="125" t="s">
        <v>109</v>
      </c>
      <c r="E182" s="126" t="s">
        <v>245</v>
      </c>
      <c r="F182" s="127" t="s">
        <v>246</v>
      </c>
      <c r="G182" s="128" t="s">
        <v>112</v>
      </c>
      <c r="H182" s="129">
        <v>1</v>
      </c>
      <c r="I182" s="130"/>
      <c r="J182" s="131">
        <f>ROUND(I182*H182,2)</f>
        <v>0</v>
      </c>
      <c r="K182" s="132"/>
      <c r="L182" s="28"/>
      <c r="M182" s="133" t="s">
        <v>1</v>
      </c>
      <c r="N182" s="134" t="s">
        <v>39</v>
      </c>
      <c r="P182" s="135">
        <f>O182*H182</f>
        <v>0</v>
      </c>
      <c r="Q182" s="135">
        <v>0</v>
      </c>
      <c r="R182" s="135">
        <f>Q182*H182</f>
        <v>0</v>
      </c>
      <c r="S182" s="135">
        <v>0</v>
      </c>
      <c r="T182" s="136">
        <f>S182*H182</f>
        <v>0</v>
      </c>
      <c r="AR182" s="137" t="s">
        <v>113</v>
      </c>
      <c r="AT182" s="137" t="s">
        <v>109</v>
      </c>
      <c r="AU182" s="137" t="s">
        <v>83</v>
      </c>
      <c r="AY182" s="13" t="s">
        <v>107</v>
      </c>
      <c r="BE182" s="138">
        <f>IF(N182="základní",J182,0)</f>
        <v>0</v>
      </c>
      <c r="BF182" s="138">
        <f>IF(N182="snížená",J182,0)</f>
        <v>0</v>
      </c>
      <c r="BG182" s="138">
        <f>IF(N182="zákl. přenesená",J182,0)</f>
        <v>0</v>
      </c>
      <c r="BH182" s="138">
        <f>IF(N182="sníž. přenesená",J182,0)</f>
        <v>0</v>
      </c>
      <c r="BI182" s="138">
        <f>IF(N182="nulová",J182,0)</f>
        <v>0</v>
      </c>
      <c r="BJ182" s="13" t="s">
        <v>81</v>
      </c>
      <c r="BK182" s="138">
        <f>ROUND(I182*H182,2)</f>
        <v>0</v>
      </c>
      <c r="BL182" s="13" t="s">
        <v>113</v>
      </c>
      <c r="BM182" s="137" t="s">
        <v>247</v>
      </c>
    </row>
    <row r="183" spans="2:65" s="1" customFormat="1" ht="48.75">
      <c r="B183" s="28"/>
      <c r="D183" s="139" t="s">
        <v>115</v>
      </c>
      <c r="F183" s="140" t="s">
        <v>248</v>
      </c>
      <c r="I183" s="141"/>
      <c r="L183" s="28"/>
      <c r="M183" s="142"/>
      <c r="T183" s="52"/>
      <c r="AT183" s="13" t="s">
        <v>115</v>
      </c>
      <c r="AU183" s="13" t="s">
        <v>83</v>
      </c>
    </row>
    <row r="184" spans="2:65" s="1" customFormat="1" ht="16.5" customHeight="1">
      <c r="B184" s="28"/>
      <c r="C184" s="125" t="s">
        <v>249</v>
      </c>
      <c r="D184" s="125" t="s">
        <v>109</v>
      </c>
      <c r="E184" s="126" t="s">
        <v>250</v>
      </c>
      <c r="F184" s="127" t="s">
        <v>251</v>
      </c>
      <c r="G184" s="128" t="s">
        <v>112</v>
      </c>
      <c r="H184" s="129">
        <v>1</v>
      </c>
      <c r="I184" s="130"/>
      <c r="J184" s="131">
        <f>ROUND(I184*H184,2)</f>
        <v>0</v>
      </c>
      <c r="K184" s="132"/>
      <c r="L184" s="28"/>
      <c r="M184" s="133" t="s">
        <v>1</v>
      </c>
      <c r="N184" s="134" t="s">
        <v>39</v>
      </c>
      <c r="P184" s="135">
        <f>O184*H184</f>
        <v>0</v>
      </c>
      <c r="Q184" s="135">
        <v>0</v>
      </c>
      <c r="R184" s="135">
        <f>Q184*H184</f>
        <v>0</v>
      </c>
      <c r="S184" s="135">
        <v>0</v>
      </c>
      <c r="T184" s="136">
        <f>S184*H184</f>
        <v>0</v>
      </c>
      <c r="AR184" s="137" t="s">
        <v>113</v>
      </c>
      <c r="AT184" s="137" t="s">
        <v>109</v>
      </c>
      <c r="AU184" s="137" t="s">
        <v>83</v>
      </c>
      <c r="AY184" s="13" t="s">
        <v>107</v>
      </c>
      <c r="BE184" s="138">
        <f>IF(N184="základní",J184,0)</f>
        <v>0</v>
      </c>
      <c r="BF184" s="138">
        <f>IF(N184="snížená",J184,0)</f>
        <v>0</v>
      </c>
      <c r="BG184" s="138">
        <f>IF(N184="zákl. přenesená",J184,0)</f>
        <v>0</v>
      </c>
      <c r="BH184" s="138">
        <f>IF(N184="sníž. přenesená",J184,0)</f>
        <v>0</v>
      </c>
      <c r="BI184" s="138">
        <f>IF(N184="nulová",J184,0)</f>
        <v>0</v>
      </c>
      <c r="BJ184" s="13" t="s">
        <v>81</v>
      </c>
      <c r="BK184" s="138">
        <f>ROUND(I184*H184,2)</f>
        <v>0</v>
      </c>
      <c r="BL184" s="13" t="s">
        <v>113</v>
      </c>
      <c r="BM184" s="137" t="s">
        <v>252</v>
      </c>
    </row>
    <row r="185" spans="2:65" s="1" customFormat="1" ht="19.5">
      <c r="B185" s="28"/>
      <c r="D185" s="139" t="s">
        <v>115</v>
      </c>
      <c r="F185" s="140" t="s">
        <v>253</v>
      </c>
      <c r="I185" s="141"/>
      <c r="L185" s="28"/>
      <c r="M185" s="142"/>
      <c r="T185" s="52"/>
      <c r="AT185" s="13" t="s">
        <v>115</v>
      </c>
      <c r="AU185" s="13" t="s">
        <v>83</v>
      </c>
    </row>
    <row r="186" spans="2:65" s="1" customFormat="1" ht="24.2" customHeight="1">
      <c r="B186" s="28"/>
      <c r="C186" s="125" t="s">
        <v>254</v>
      </c>
      <c r="D186" s="125" t="s">
        <v>109</v>
      </c>
      <c r="E186" s="126" t="s">
        <v>255</v>
      </c>
      <c r="F186" s="127" t="s">
        <v>256</v>
      </c>
      <c r="G186" s="128" t="s">
        <v>112</v>
      </c>
      <c r="H186" s="129">
        <v>1</v>
      </c>
      <c r="I186" s="130"/>
      <c r="J186" s="131">
        <f>ROUND(I186*H186,2)</f>
        <v>0</v>
      </c>
      <c r="K186" s="132"/>
      <c r="L186" s="28"/>
      <c r="M186" s="133" t="s">
        <v>1</v>
      </c>
      <c r="N186" s="134" t="s">
        <v>39</v>
      </c>
      <c r="P186" s="135">
        <f>O186*H186</f>
        <v>0</v>
      </c>
      <c r="Q186" s="135">
        <v>0</v>
      </c>
      <c r="R186" s="135">
        <f>Q186*H186</f>
        <v>0</v>
      </c>
      <c r="S186" s="135">
        <v>0</v>
      </c>
      <c r="T186" s="136">
        <f>S186*H186</f>
        <v>0</v>
      </c>
      <c r="AR186" s="137" t="s">
        <v>113</v>
      </c>
      <c r="AT186" s="137" t="s">
        <v>109</v>
      </c>
      <c r="AU186" s="137" t="s">
        <v>83</v>
      </c>
      <c r="AY186" s="13" t="s">
        <v>107</v>
      </c>
      <c r="BE186" s="138">
        <f>IF(N186="základní",J186,0)</f>
        <v>0</v>
      </c>
      <c r="BF186" s="138">
        <f>IF(N186="snížená",J186,0)</f>
        <v>0</v>
      </c>
      <c r="BG186" s="138">
        <f>IF(N186="zákl. přenesená",J186,0)</f>
        <v>0</v>
      </c>
      <c r="BH186" s="138">
        <f>IF(N186="sníž. přenesená",J186,0)</f>
        <v>0</v>
      </c>
      <c r="BI186" s="138">
        <f>IF(N186="nulová",J186,0)</f>
        <v>0</v>
      </c>
      <c r="BJ186" s="13" t="s">
        <v>81</v>
      </c>
      <c r="BK186" s="138">
        <f>ROUND(I186*H186,2)</f>
        <v>0</v>
      </c>
      <c r="BL186" s="13" t="s">
        <v>113</v>
      </c>
      <c r="BM186" s="137" t="s">
        <v>257</v>
      </c>
    </row>
    <row r="187" spans="2:65" s="1" customFormat="1" ht="29.25">
      <c r="B187" s="28"/>
      <c r="D187" s="139" t="s">
        <v>115</v>
      </c>
      <c r="F187" s="140" t="s">
        <v>258</v>
      </c>
      <c r="I187" s="141"/>
      <c r="L187" s="28"/>
      <c r="M187" s="142"/>
      <c r="T187" s="52"/>
      <c r="AT187" s="13" t="s">
        <v>115</v>
      </c>
      <c r="AU187" s="13" t="s">
        <v>83</v>
      </c>
    </row>
    <row r="188" spans="2:65" s="1" customFormat="1" ht="16.5" customHeight="1">
      <c r="B188" s="28"/>
      <c r="C188" s="125" t="s">
        <v>259</v>
      </c>
      <c r="D188" s="125" t="s">
        <v>109</v>
      </c>
      <c r="E188" s="126" t="s">
        <v>260</v>
      </c>
      <c r="F188" s="127" t="s">
        <v>261</v>
      </c>
      <c r="G188" s="128" t="s">
        <v>112</v>
      </c>
      <c r="H188" s="129">
        <v>1</v>
      </c>
      <c r="I188" s="130"/>
      <c r="J188" s="131">
        <f>ROUND(I188*H188,2)</f>
        <v>0</v>
      </c>
      <c r="K188" s="132"/>
      <c r="L188" s="28"/>
      <c r="M188" s="133" t="s">
        <v>1</v>
      </c>
      <c r="N188" s="134" t="s">
        <v>39</v>
      </c>
      <c r="P188" s="135">
        <f>O188*H188</f>
        <v>0</v>
      </c>
      <c r="Q188" s="135">
        <v>0</v>
      </c>
      <c r="R188" s="135">
        <f>Q188*H188</f>
        <v>0</v>
      </c>
      <c r="S188" s="135">
        <v>0</v>
      </c>
      <c r="T188" s="136">
        <f>S188*H188</f>
        <v>0</v>
      </c>
      <c r="AR188" s="137" t="s">
        <v>113</v>
      </c>
      <c r="AT188" s="137" t="s">
        <v>109</v>
      </c>
      <c r="AU188" s="137" t="s">
        <v>83</v>
      </c>
      <c r="AY188" s="13" t="s">
        <v>107</v>
      </c>
      <c r="BE188" s="138">
        <f>IF(N188="základní",J188,0)</f>
        <v>0</v>
      </c>
      <c r="BF188" s="138">
        <f>IF(N188="snížená",J188,0)</f>
        <v>0</v>
      </c>
      <c r="BG188" s="138">
        <f>IF(N188="zákl. přenesená",J188,0)</f>
        <v>0</v>
      </c>
      <c r="BH188" s="138">
        <f>IF(N188="sníž. přenesená",J188,0)</f>
        <v>0</v>
      </c>
      <c r="BI188" s="138">
        <f>IF(N188="nulová",J188,0)</f>
        <v>0</v>
      </c>
      <c r="BJ188" s="13" t="s">
        <v>81</v>
      </c>
      <c r="BK188" s="138">
        <f>ROUND(I188*H188,2)</f>
        <v>0</v>
      </c>
      <c r="BL188" s="13" t="s">
        <v>113</v>
      </c>
      <c r="BM188" s="137" t="s">
        <v>262</v>
      </c>
    </row>
    <row r="189" spans="2:65" s="1" customFormat="1" ht="19.5">
      <c r="B189" s="28"/>
      <c r="D189" s="139" t="s">
        <v>115</v>
      </c>
      <c r="F189" s="140" t="s">
        <v>263</v>
      </c>
      <c r="I189" s="141"/>
      <c r="L189" s="28"/>
      <c r="M189" s="142"/>
      <c r="T189" s="52"/>
      <c r="AT189" s="13" t="s">
        <v>115</v>
      </c>
      <c r="AU189" s="13" t="s">
        <v>83</v>
      </c>
    </row>
    <row r="190" spans="2:65" s="1" customFormat="1" ht="16.5" customHeight="1">
      <c r="B190" s="28"/>
      <c r="C190" s="125" t="s">
        <v>264</v>
      </c>
      <c r="D190" s="125" t="s">
        <v>109</v>
      </c>
      <c r="E190" s="126" t="s">
        <v>265</v>
      </c>
      <c r="F190" s="127" t="s">
        <v>266</v>
      </c>
      <c r="G190" s="128" t="s">
        <v>112</v>
      </c>
      <c r="H190" s="129">
        <v>1</v>
      </c>
      <c r="I190" s="130"/>
      <c r="J190" s="131">
        <f>ROUND(I190*H190,2)</f>
        <v>0</v>
      </c>
      <c r="K190" s="132"/>
      <c r="L190" s="28"/>
      <c r="M190" s="133" t="s">
        <v>1</v>
      </c>
      <c r="N190" s="134" t="s">
        <v>39</v>
      </c>
      <c r="P190" s="135">
        <f>O190*H190</f>
        <v>0</v>
      </c>
      <c r="Q190" s="135">
        <v>0</v>
      </c>
      <c r="R190" s="135">
        <f>Q190*H190</f>
        <v>0</v>
      </c>
      <c r="S190" s="135">
        <v>0</v>
      </c>
      <c r="T190" s="136">
        <f>S190*H190</f>
        <v>0</v>
      </c>
      <c r="AR190" s="137" t="s">
        <v>113</v>
      </c>
      <c r="AT190" s="137" t="s">
        <v>109</v>
      </c>
      <c r="AU190" s="137" t="s">
        <v>83</v>
      </c>
      <c r="AY190" s="13" t="s">
        <v>107</v>
      </c>
      <c r="BE190" s="138">
        <f>IF(N190="základní",J190,0)</f>
        <v>0</v>
      </c>
      <c r="BF190" s="138">
        <f>IF(N190="snížená",J190,0)</f>
        <v>0</v>
      </c>
      <c r="BG190" s="138">
        <f>IF(N190="zákl. přenesená",J190,0)</f>
        <v>0</v>
      </c>
      <c r="BH190" s="138">
        <f>IF(N190="sníž. přenesená",J190,0)</f>
        <v>0</v>
      </c>
      <c r="BI190" s="138">
        <f>IF(N190="nulová",J190,0)</f>
        <v>0</v>
      </c>
      <c r="BJ190" s="13" t="s">
        <v>81</v>
      </c>
      <c r="BK190" s="138">
        <f>ROUND(I190*H190,2)</f>
        <v>0</v>
      </c>
      <c r="BL190" s="13" t="s">
        <v>113</v>
      </c>
      <c r="BM190" s="137" t="s">
        <v>267</v>
      </c>
    </row>
    <row r="191" spans="2:65" s="1" customFormat="1" ht="11.25">
      <c r="B191" s="28"/>
      <c r="D191" s="139" t="s">
        <v>115</v>
      </c>
      <c r="F191" s="140" t="s">
        <v>266</v>
      </c>
      <c r="I191" s="141"/>
      <c r="L191" s="28"/>
      <c r="M191" s="142"/>
      <c r="T191" s="52"/>
      <c r="AT191" s="13" t="s">
        <v>115</v>
      </c>
      <c r="AU191" s="13" t="s">
        <v>83</v>
      </c>
    </row>
    <row r="192" spans="2:65" s="1" customFormat="1" ht="16.5" customHeight="1">
      <c r="B192" s="28"/>
      <c r="C192" s="125" t="s">
        <v>268</v>
      </c>
      <c r="D192" s="125" t="s">
        <v>109</v>
      </c>
      <c r="E192" s="126" t="s">
        <v>269</v>
      </c>
      <c r="F192" s="127" t="s">
        <v>270</v>
      </c>
      <c r="G192" s="128" t="s">
        <v>112</v>
      </c>
      <c r="H192" s="129">
        <v>1</v>
      </c>
      <c r="I192" s="130"/>
      <c r="J192" s="131">
        <f>ROUND(I192*H192,2)</f>
        <v>0</v>
      </c>
      <c r="K192" s="132"/>
      <c r="L192" s="28"/>
      <c r="M192" s="133" t="s">
        <v>1</v>
      </c>
      <c r="N192" s="134" t="s">
        <v>39</v>
      </c>
      <c r="P192" s="135">
        <f>O192*H192</f>
        <v>0</v>
      </c>
      <c r="Q192" s="135">
        <v>0</v>
      </c>
      <c r="R192" s="135">
        <f>Q192*H192</f>
        <v>0</v>
      </c>
      <c r="S192" s="135">
        <v>0</v>
      </c>
      <c r="T192" s="136">
        <f>S192*H192</f>
        <v>0</v>
      </c>
      <c r="AR192" s="137" t="s">
        <v>113</v>
      </c>
      <c r="AT192" s="137" t="s">
        <v>109</v>
      </c>
      <c r="AU192" s="137" t="s">
        <v>83</v>
      </c>
      <c r="AY192" s="13" t="s">
        <v>107</v>
      </c>
      <c r="BE192" s="138">
        <f>IF(N192="základní",J192,0)</f>
        <v>0</v>
      </c>
      <c r="BF192" s="138">
        <f>IF(N192="snížená",J192,0)</f>
        <v>0</v>
      </c>
      <c r="BG192" s="138">
        <f>IF(N192="zákl. přenesená",J192,0)</f>
        <v>0</v>
      </c>
      <c r="BH192" s="138">
        <f>IF(N192="sníž. přenesená",J192,0)</f>
        <v>0</v>
      </c>
      <c r="BI192" s="138">
        <f>IF(N192="nulová",J192,0)</f>
        <v>0</v>
      </c>
      <c r="BJ192" s="13" t="s">
        <v>81</v>
      </c>
      <c r="BK192" s="138">
        <f>ROUND(I192*H192,2)</f>
        <v>0</v>
      </c>
      <c r="BL192" s="13" t="s">
        <v>113</v>
      </c>
      <c r="BM192" s="137" t="s">
        <v>271</v>
      </c>
    </row>
    <row r="193" spans="2:65" s="1" customFormat="1" ht="19.5">
      <c r="B193" s="28"/>
      <c r="D193" s="139" t="s">
        <v>115</v>
      </c>
      <c r="F193" s="140" t="s">
        <v>272</v>
      </c>
      <c r="I193" s="141"/>
      <c r="L193" s="28"/>
      <c r="M193" s="142"/>
      <c r="T193" s="52"/>
      <c r="AT193" s="13" t="s">
        <v>115</v>
      </c>
      <c r="AU193" s="13" t="s">
        <v>83</v>
      </c>
    </row>
    <row r="194" spans="2:65" s="1" customFormat="1" ht="16.5" customHeight="1">
      <c r="B194" s="28"/>
      <c r="C194" s="125" t="s">
        <v>273</v>
      </c>
      <c r="D194" s="125" t="s">
        <v>109</v>
      </c>
      <c r="E194" s="126" t="s">
        <v>274</v>
      </c>
      <c r="F194" s="127" t="s">
        <v>275</v>
      </c>
      <c r="G194" s="128" t="s">
        <v>112</v>
      </c>
      <c r="H194" s="129">
        <v>1</v>
      </c>
      <c r="I194" s="130"/>
      <c r="J194" s="131">
        <f>ROUND(I194*H194,2)</f>
        <v>0</v>
      </c>
      <c r="K194" s="132"/>
      <c r="L194" s="28"/>
      <c r="M194" s="133" t="s">
        <v>1</v>
      </c>
      <c r="N194" s="134" t="s">
        <v>39</v>
      </c>
      <c r="P194" s="135">
        <f>O194*H194</f>
        <v>0</v>
      </c>
      <c r="Q194" s="135">
        <v>0</v>
      </c>
      <c r="R194" s="135">
        <f>Q194*H194</f>
        <v>0</v>
      </c>
      <c r="S194" s="135">
        <v>0</v>
      </c>
      <c r="T194" s="136">
        <f>S194*H194</f>
        <v>0</v>
      </c>
      <c r="AR194" s="137" t="s">
        <v>113</v>
      </c>
      <c r="AT194" s="137" t="s">
        <v>109</v>
      </c>
      <c r="AU194" s="137" t="s">
        <v>83</v>
      </c>
      <c r="AY194" s="13" t="s">
        <v>107</v>
      </c>
      <c r="BE194" s="138">
        <f>IF(N194="základní",J194,0)</f>
        <v>0</v>
      </c>
      <c r="BF194" s="138">
        <f>IF(N194="snížená",J194,0)</f>
        <v>0</v>
      </c>
      <c r="BG194" s="138">
        <f>IF(N194="zákl. přenesená",J194,0)</f>
        <v>0</v>
      </c>
      <c r="BH194" s="138">
        <f>IF(N194="sníž. přenesená",J194,0)</f>
        <v>0</v>
      </c>
      <c r="BI194" s="138">
        <f>IF(N194="nulová",J194,0)</f>
        <v>0</v>
      </c>
      <c r="BJ194" s="13" t="s">
        <v>81</v>
      </c>
      <c r="BK194" s="138">
        <f>ROUND(I194*H194,2)</f>
        <v>0</v>
      </c>
      <c r="BL194" s="13" t="s">
        <v>113</v>
      </c>
      <c r="BM194" s="137" t="s">
        <v>276</v>
      </c>
    </row>
    <row r="195" spans="2:65" s="1" customFormat="1" ht="19.5">
      <c r="B195" s="28"/>
      <c r="D195" s="139" t="s">
        <v>115</v>
      </c>
      <c r="F195" s="140" t="s">
        <v>277</v>
      </c>
      <c r="I195" s="141"/>
      <c r="L195" s="28"/>
      <c r="M195" s="142"/>
      <c r="T195" s="52"/>
      <c r="AT195" s="13" t="s">
        <v>115</v>
      </c>
      <c r="AU195" s="13" t="s">
        <v>83</v>
      </c>
    </row>
    <row r="196" spans="2:65" s="1" customFormat="1" ht="24.2" customHeight="1">
      <c r="B196" s="28"/>
      <c r="C196" s="125" t="s">
        <v>278</v>
      </c>
      <c r="D196" s="125" t="s">
        <v>109</v>
      </c>
      <c r="E196" s="126" t="s">
        <v>279</v>
      </c>
      <c r="F196" s="127" t="s">
        <v>280</v>
      </c>
      <c r="G196" s="128" t="s">
        <v>112</v>
      </c>
      <c r="H196" s="129">
        <v>1</v>
      </c>
      <c r="I196" s="130"/>
      <c r="J196" s="131">
        <f>ROUND(I196*H196,2)</f>
        <v>0</v>
      </c>
      <c r="K196" s="132"/>
      <c r="L196" s="28"/>
      <c r="M196" s="133" t="s">
        <v>1</v>
      </c>
      <c r="N196" s="134" t="s">
        <v>39</v>
      </c>
      <c r="P196" s="135">
        <f>O196*H196</f>
        <v>0</v>
      </c>
      <c r="Q196" s="135">
        <v>0</v>
      </c>
      <c r="R196" s="135">
        <f>Q196*H196</f>
        <v>0</v>
      </c>
      <c r="S196" s="135">
        <v>0</v>
      </c>
      <c r="T196" s="136">
        <f>S196*H196</f>
        <v>0</v>
      </c>
      <c r="AR196" s="137" t="s">
        <v>113</v>
      </c>
      <c r="AT196" s="137" t="s">
        <v>109</v>
      </c>
      <c r="AU196" s="137" t="s">
        <v>83</v>
      </c>
      <c r="AY196" s="13" t="s">
        <v>107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3" t="s">
        <v>81</v>
      </c>
      <c r="BK196" s="138">
        <f>ROUND(I196*H196,2)</f>
        <v>0</v>
      </c>
      <c r="BL196" s="13" t="s">
        <v>113</v>
      </c>
      <c r="BM196" s="137" t="s">
        <v>281</v>
      </c>
    </row>
    <row r="197" spans="2:65" s="1" customFormat="1" ht="19.5">
      <c r="B197" s="28"/>
      <c r="D197" s="139" t="s">
        <v>115</v>
      </c>
      <c r="F197" s="140" t="s">
        <v>282</v>
      </c>
      <c r="I197" s="141"/>
      <c r="L197" s="28"/>
      <c r="M197" s="142"/>
      <c r="T197" s="52"/>
      <c r="AT197" s="13" t="s">
        <v>115</v>
      </c>
      <c r="AU197" s="13" t="s">
        <v>83</v>
      </c>
    </row>
    <row r="198" spans="2:65" s="1" customFormat="1" ht="16.5" customHeight="1">
      <c r="B198" s="28"/>
      <c r="C198" s="125" t="s">
        <v>283</v>
      </c>
      <c r="D198" s="125" t="s">
        <v>109</v>
      </c>
      <c r="E198" s="126" t="s">
        <v>284</v>
      </c>
      <c r="F198" s="127" t="s">
        <v>285</v>
      </c>
      <c r="G198" s="128" t="s">
        <v>112</v>
      </c>
      <c r="H198" s="129">
        <v>1</v>
      </c>
      <c r="I198" s="130"/>
      <c r="J198" s="131">
        <f>ROUND(I198*H198,2)</f>
        <v>0</v>
      </c>
      <c r="K198" s="132"/>
      <c r="L198" s="28"/>
      <c r="M198" s="133" t="s">
        <v>1</v>
      </c>
      <c r="N198" s="134" t="s">
        <v>39</v>
      </c>
      <c r="P198" s="135">
        <f>O198*H198</f>
        <v>0</v>
      </c>
      <c r="Q198" s="135">
        <v>0</v>
      </c>
      <c r="R198" s="135">
        <f>Q198*H198</f>
        <v>0</v>
      </c>
      <c r="S198" s="135">
        <v>0</v>
      </c>
      <c r="T198" s="136">
        <f>S198*H198</f>
        <v>0</v>
      </c>
      <c r="AR198" s="137" t="s">
        <v>113</v>
      </c>
      <c r="AT198" s="137" t="s">
        <v>109</v>
      </c>
      <c r="AU198" s="137" t="s">
        <v>83</v>
      </c>
      <c r="AY198" s="13" t="s">
        <v>107</v>
      </c>
      <c r="BE198" s="138">
        <f>IF(N198="základní",J198,0)</f>
        <v>0</v>
      </c>
      <c r="BF198" s="138">
        <f>IF(N198="snížená",J198,0)</f>
        <v>0</v>
      </c>
      <c r="BG198" s="138">
        <f>IF(N198="zákl. přenesená",J198,0)</f>
        <v>0</v>
      </c>
      <c r="BH198" s="138">
        <f>IF(N198="sníž. přenesená",J198,0)</f>
        <v>0</v>
      </c>
      <c r="BI198" s="138">
        <f>IF(N198="nulová",J198,0)</f>
        <v>0</v>
      </c>
      <c r="BJ198" s="13" t="s">
        <v>81</v>
      </c>
      <c r="BK198" s="138">
        <f>ROUND(I198*H198,2)</f>
        <v>0</v>
      </c>
      <c r="BL198" s="13" t="s">
        <v>113</v>
      </c>
      <c r="BM198" s="137" t="s">
        <v>286</v>
      </c>
    </row>
    <row r="199" spans="2:65" s="1" customFormat="1" ht="19.5">
      <c r="B199" s="28"/>
      <c r="D199" s="139" t="s">
        <v>115</v>
      </c>
      <c r="F199" s="140" t="s">
        <v>287</v>
      </c>
      <c r="I199" s="141"/>
      <c r="L199" s="28"/>
      <c r="M199" s="142"/>
      <c r="T199" s="52"/>
      <c r="AT199" s="13" t="s">
        <v>115</v>
      </c>
      <c r="AU199" s="13" t="s">
        <v>83</v>
      </c>
    </row>
    <row r="200" spans="2:65" s="1" customFormat="1" ht="37.9" customHeight="1">
      <c r="B200" s="28"/>
      <c r="C200" s="125" t="s">
        <v>288</v>
      </c>
      <c r="D200" s="125" t="s">
        <v>109</v>
      </c>
      <c r="E200" s="126" t="s">
        <v>289</v>
      </c>
      <c r="F200" s="127" t="s">
        <v>290</v>
      </c>
      <c r="G200" s="128" t="s">
        <v>112</v>
      </c>
      <c r="H200" s="129">
        <v>1</v>
      </c>
      <c r="I200" s="130"/>
      <c r="J200" s="131">
        <f>ROUND(I200*H200,2)</f>
        <v>0</v>
      </c>
      <c r="K200" s="132"/>
      <c r="L200" s="28"/>
      <c r="M200" s="133" t="s">
        <v>1</v>
      </c>
      <c r="N200" s="134" t="s">
        <v>39</v>
      </c>
      <c r="P200" s="135">
        <f>O200*H200</f>
        <v>0</v>
      </c>
      <c r="Q200" s="135">
        <v>0</v>
      </c>
      <c r="R200" s="135">
        <f>Q200*H200</f>
        <v>0</v>
      </c>
      <c r="S200" s="135">
        <v>0</v>
      </c>
      <c r="T200" s="136">
        <f>S200*H200</f>
        <v>0</v>
      </c>
      <c r="AR200" s="137" t="s">
        <v>113</v>
      </c>
      <c r="AT200" s="137" t="s">
        <v>109</v>
      </c>
      <c r="AU200" s="137" t="s">
        <v>83</v>
      </c>
      <c r="AY200" s="13" t="s">
        <v>107</v>
      </c>
      <c r="BE200" s="138">
        <f>IF(N200="základní",J200,0)</f>
        <v>0</v>
      </c>
      <c r="BF200" s="138">
        <f>IF(N200="snížená",J200,0)</f>
        <v>0</v>
      </c>
      <c r="BG200" s="138">
        <f>IF(N200="zákl. přenesená",J200,0)</f>
        <v>0</v>
      </c>
      <c r="BH200" s="138">
        <f>IF(N200="sníž. přenesená",J200,0)</f>
        <v>0</v>
      </c>
      <c r="BI200" s="138">
        <f>IF(N200="nulová",J200,0)</f>
        <v>0</v>
      </c>
      <c r="BJ200" s="13" t="s">
        <v>81</v>
      </c>
      <c r="BK200" s="138">
        <f>ROUND(I200*H200,2)</f>
        <v>0</v>
      </c>
      <c r="BL200" s="13" t="s">
        <v>113</v>
      </c>
      <c r="BM200" s="137" t="s">
        <v>291</v>
      </c>
    </row>
    <row r="201" spans="2:65" s="1" customFormat="1" ht="29.25">
      <c r="B201" s="28"/>
      <c r="D201" s="139" t="s">
        <v>115</v>
      </c>
      <c r="F201" s="140" t="s">
        <v>292</v>
      </c>
      <c r="I201" s="141"/>
      <c r="L201" s="28"/>
      <c r="M201" s="142"/>
      <c r="T201" s="52"/>
      <c r="AT201" s="13" t="s">
        <v>115</v>
      </c>
      <c r="AU201" s="13" t="s">
        <v>83</v>
      </c>
    </row>
    <row r="202" spans="2:65" s="11" customFormat="1" ht="25.9" customHeight="1">
      <c r="B202" s="113"/>
      <c r="D202" s="114" t="s">
        <v>72</v>
      </c>
      <c r="E202" s="115" t="s">
        <v>293</v>
      </c>
      <c r="F202" s="115" t="s">
        <v>294</v>
      </c>
      <c r="I202" s="116"/>
      <c r="J202" s="117">
        <f>BK202</f>
        <v>0</v>
      </c>
      <c r="L202" s="113"/>
      <c r="M202" s="118"/>
      <c r="P202" s="119">
        <f>SUM(P203:P206)</f>
        <v>0</v>
      </c>
      <c r="R202" s="119">
        <f>SUM(R203:R206)</f>
        <v>0</v>
      </c>
      <c r="T202" s="120">
        <f>SUM(T203:T206)</f>
        <v>0</v>
      </c>
      <c r="AR202" s="114" t="s">
        <v>129</v>
      </c>
      <c r="AT202" s="121" t="s">
        <v>72</v>
      </c>
      <c r="AU202" s="121" t="s">
        <v>73</v>
      </c>
      <c r="AY202" s="114" t="s">
        <v>107</v>
      </c>
      <c r="BK202" s="122">
        <f>SUM(BK203:BK206)</f>
        <v>0</v>
      </c>
    </row>
    <row r="203" spans="2:65" s="1" customFormat="1" ht="66.75" customHeight="1">
      <c r="B203" s="28"/>
      <c r="C203" s="125" t="s">
        <v>295</v>
      </c>
      <c r="D203" s="125" t="s">
        <v>109</v>
      </c>
      <c r="E203" s="126" t="s">
        <v>296</v>
      </c>
      <c r="F203" s="127" t="s">
        <v>297</v>
      </c>
      <c r="G203" s="128" t="s">
        <v>298</v>
      </c>
      <c r="H203" s="129">
        <v>1</v>
      </c>
      <c r="I203" s="130"/>
      <c r="J203" s="131">
        <f>ROUND(I203*H203,2)</f>
        <v>0</v>
      </c>
      <c r="K203" s="132"/>
      <c r="L203" s="28"/>
      <c r="M203" s="133" t="s">
        <v>1</v>
      </c>
      <c r="N203" s="134" t="s">
        <v>39</v>
      </c>
      <c r="P203" s="135">
        <f>O203*H203</f>
        <v>0</v>
      </c>
      <c r="Q203" s="135">
        <v>0</v>
      </c>
      <c r="R203" s="135">
        <f>Q203*H203</f>
        <v>0</v>
      </c>
      <c r="S203" s="135">
        <v>0</v>
      </c>
      <c r="T203" s="136">
        <f>S203*H203</f>
        <v>0</v>
      </c>
      <c r="AR203" s="137" t="s">
        <v>125</v>
      </c>
      <c r="AT203" s="137" t="s">
        <v>109</v>
      </c>
      <c r="AU203" s="137" t="s">
        <v>81</v>
      </c>
      <c r="AY203" s="13" t="s">
        <v>107</v>
      </c>
      <c r="BE203" s="138">
        <f>IF(N203="základní",J203,0)</f>
        <v>0</v>
      </c>
      <c r="BF203" s="138">
        <f>IF(N203="snížená",J203,0)</f>
        <v>0</v>
      </c>
      <c r="BG203" s="138">
        <f>IF(N203="zákl. přenesená",J203,0)</f>
        <v>0</v>
      </c>
      <c r="BH203" s="138">
        <f>IF(N203="sníž. přenesená",J203,0)</f>
        <v>0</v>
      </c>
      <c r="BI203" s="138">
        <f>IF(N203="nulová",J203,0)</f>
        <v>0</v>
      </c>
      <c r="BJ203" s="13" t="s">
        <v>81</v>
      </c>
      <c r="BK203" s="138">
        <f>ROUND(I203*H203,2)</f>
        <v>0</v>
      </c>
      <c r="BL203" s="13" t="s">
        <v>125</v>
      </c>
      <c r="BM203" s="137" t="s">
        <v>299</v>
      </c>
    </row>
    <row r="204" spans="2:65" s="1" customFormat="1" ht="48.75">
      <c r="B204" s="28"/>
      <c r="D204" s="139" t="s">
        <v>115</v>
      </c>
      <c r="F204" s="140" t="s">
        <v>300</v>
      </c>
      <c r="I204" s="141"/>
      <c r="L204" s="28"/>
      <c r="M204" s="142"/>
      <c r="T204" s="52"/>
      <c r="AT204" s="13" t="s">
        <v>115</v>
      </c>
      <c r="AU204" s="13" t="s">
        <v>81</v>
      </c>
    </row>
    <row r="205" spans="2:65" s="1" customFormat="1" ht="16.5" customHeight="1">
      <c r="B205" s="28"/>
      <c r="C205" s="125" t="s">
        <v>301</v>
      </c>
      <c r="D205" s="125" t="s">
        <v>109</v>
      </c>
      <c r="E205" s="126" t="s">
        <v>302</v>
      </c>
      <c r="F205" s="127" t="s">
        <v>303</v>
      </c>
      <c r="G205" s="128" t="s">
        <v>298</v>
      </c>
      <c r="H205" s="129">
        <v>1</v>
      </c>
      <c r="I205" s="130"/>
      <c r="J205" s="131">
        <f>ROUND(I205*H205,2)</f>
        <v>0</v>
      </c>
      <c r="K205" s="132"/>
      <c r="L205" s="28"/>
      <c r="M205" s="133" t="s">
        <v>1</v>
      </c>
      <c r="N205" s="134" t="s">
        <v>39</v>
      </c>
      <c r="P205" s="135">
        <f>O205*H205</f>
        <v>0</v>
      </c>
      <c r="Q205" s="135">
        <v>0</v>
      </c>
      <c r="R205" s="135">
        <f>Q205*H205</f>
        <v>0</v>
      </c>
      <c r="S205" s="135">
        <v>0</v>
      </c>
      <c r="T205" s="136">
        <f>S205*H205</f>
        <v>0</v>
      </c>
      <c r="AR205" s="137" t="s">
        <v>125</v>
      </c>
      <c r="AT205" s="137" t="s">
        <v>109</v>
      </c>
      <c r="AU205" s="137" t="s">
        <v>81</v>
      </c>
      <c r="AY205" s="13" t="s">
        <v>107</v>
      </c>
      <c r="BE205" s="138">
        <f>IF(N205="základní",J205,0)</f>
        <v>0</v>
      </c>
      <c r="BF205" s="138">
        <f>IF(N205="snížená",J205,0)</f>
        <v>0</v>
      </c>
      <c r="BG205" s="138">
        <f>IF(N205="zákl. přenesená",J205,0)</f>
        <v>0</v>
      </c>
      <c r="BH205" s="138">
        <f>IF(N205="sníž. přenesená",J205,0)</f>
        <v>0</v>
      </c>
      <c r="BI205" s="138">
        <f>IF(N205="nulová",J205,0)</f>
        <v>0</v>
      </c>
      <c r="BJ205" s="13" t="s">
        <v>81</v>
      </c>
      <c r="BK205" s="138">
        <f>ROUND(I205*H205,2)</f>
        <v>0</v>
      </c>
      <c r="BL205" s="13" t="s">
        <v>125</v>
      </c>
      <c r="BM205" s="137" t="s">
        <v>304</v>
      </c>
    </row>
    <row r="206" spans="2:65" s="1" customFormat="1" ht="16.5" customHeight="1">
      <c r="B206" s="28"/>
      <c r="C206" s="125" t="s">
        <v>305</v>
      </c>
      <c r="D206" s="125" t="s">
        <v>109</v>
      </c>
      <c r="E206" s="126" t="s">
        <v>306</v>
      </c>
      <c r="F206" s="127" t="s">
        <v>307</v>
      </c>
      <c r="G206" s="128" t="s">
        <v>298</v>
      </c>
      <c r="H206" s="129">
        <v>1</v>
      </c>
      <c r="I206" s="130"/>
      <c r="J206" s="131">
        <f>ROUND(I206*H206,2)</f>
        <v>0</v>
      </c>
      <c r="K206" s="132"/>
      <c r="L206" s="28"/>
      <c r="M206" s="143" t="s">
        <v>1</v>
      </c>
      <c r="N206" s="144" t="s">
        <v>39</v>
      </c>
      <c r="O206" s="145"/>
      <c r="P206" s="146">
        <f>O206*H206</f>
        <v>0</v>
      </c>
      <c r="Q206" s="146">
        <v>0</v>
      </c>
      <c r="R206" s="146">
        <f>Q206*H206</f>
        <v>0</v>
      </c>
      <c r="S206" s="146">
        <v>0</v>
      </c>
      <c r="T206" s="147">
        <f>S206*H206</f>
        <v>0</v>
      </c>
      <c r="AR206" s="137" t="s">
        <v>125</v>
      </c>
      <c r="AT206" s="137" t="s">
        <v>109</v>
      </c>
      <c r="AU206" s="137" t="s">
        <v>81</v>
      </c>
      <c r="AY206" s="13" t="s">
        <v>107</v>
      </c>
      <c r="BE206" s="138">
        <f>IF(N206="základní",J206,0)</f>
        <v>0</v>
      </c>
      <c r="BF206" s="138">
        <f>IF(N206="snížená",J206,0)</f>
        <v>0</v>
      </c>
      <c r="BG206" s="138">
        <f>IF(N206="zákl. přenesená",J206,0)</f>
        <v>0</v>
      </c>
      <c r="BH206" s="138">
        <f>IF(N206="sníž. přenesená",J206,0)</f>
        <v>0</v>
      </c>
      <c r="BI206" s="138">
        <f>IF(N206="nulová",J206,0)</f>
        <v>0</v>
      </c>
      <c r="BJ206" s="13" t="s">
        <v>81</v>
      </c>
      <c r="BK206" s="138">
        <f>ROUND(I206*H206,2)</f>
        <v>0</v>
      </c>
      <c r="BL206" s="13" t="s">
        <v>125</v>
      </c>
      <c r="BM206" s="137" t="s">
        <v>308</v>
      </c>
    </row>
    <row r="207" spans="2:65" s="1" customFormat="1" ht="6.95" customHeight="1">
      <c r="B207" s="40"/>
      <c r="C207" s="41"/>
      <c r="D207" s="41"/>
      <c r="E207" s="41"/>
      <c r="F207" s="41"/>
      <c r="G207" s="41"/>
      <c r="H207" s="41"/>
      <c r="I207" s="41"/>
      <c r="J207" s="41"/>
      <c r="K207" s="41"/>
      <c r="L207" s="28"/>
    </row>
  </sheetData>
  <sheetProtection algorithmName="SHA-512" hashValue="qThG3VjbKXkDFTMKBsrdRzAf+jmoEiI4M0KeH7fjAEpFikQlDSikreWAJx5x7AeJenluZqmGsQiOBL7wniaMHw==" saltValue="1OV6s9BMMc8opCvqIDQPMg==" spinCount="100000" sheet="1" objects="1" scenarios="1" formatColumns="0" formatRows="0" autoFilter="0"/>
  <autoFilter ref="C118:K206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ZL02.03 - Technologie výd...</vt:lpstr>
      <vt:lpstr>'Rekapitulace stavby'!Názvy_tisku</vt:lpstr>
      <vt:lpstr>'ZL02.03 - Technologie výd...'!Názvy_tisku</vt:lpstr>
      <vt:lpstr>'Rekapitulace stavby'!Oblast_tisku</vt:lpstr>
      <vt:lpstr>'ZL02.03 - Technologie výd...'!Oblast_tisku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Česal</dc:creator>
  <cp:lastModifiedBy>Pavel Česal</cp:lastModifiedBy>
  <dcterms:created xsi:type="dcterms:W3CDTF">2024-08-14T07:25:53Z</dcterms:created>
  <dcterms:modified xsi:type="dcterms:W3CDTF">2024-08-14T07:39:08Z</dcterms:modified>
</cp:coreProperties>
</file>